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_FilterDatabase" localSheetId="4" hidden="1">Rosta!$B$3:$D$44</definedName>
    <definedName name="_xlnm.Print_Area" localSheetId="1">payesh!$A$1:$AJ$173</definedName>
  </definedNames>
  <calcPr calcId="162913"/>
</workbook>
</file>

<file path=xl/calcChain.xml><?xml version="1.0" encoding="utf-8"?>
<calcChain xmlns="http://schemas.openxmlformats.org/spreadsheetml/2006/main">
  <c r="N34" i="12" l="1"/>
  <c r="S17" i="15" l="1"/>
  <c r="S16" i="15"/>
  <c r="S15" i="15"/>
  <c r="S14" i="15"/>
  <c r="S18" i="15"/>
  <c r="S19" i="15" l="1"/>
  <c r="K60" i="12"/>
  <c r="K62" i="12" s="1"/>
  <c r="N8" i="15"/>
  <c r="N7" i="15"/>
  <c r="N6" i="15"/>
  <c r="N5" i="15"/>
  <c r="T5" i="15"/>
  <c r="D31" i="15"/>
  <c r="D30" i="15"/>
  <c r="D29" i="15"/>
  <c r="D28" i="15"/>
  <c r="D27" i="15"/>
  <c r="D32" i="15"/>
  <c r="D26" i="15"/>
  <c r="D25" i="15"/>
  <c r="D24" i="15"/>
  <c r="D23" i="15"/>
  <c r="D22" i="15"/>
  <c r="D21" i="15"/>
  <c r="D20" i="15"/>
  <c r="D19" i="15"/>
  <c r="D18" i="15"/>
  <c r="D17" i="15"/>
  <c r="D16" i="15"/>
  <c r="D15" i="15"/>
  <c r="D14" i="15"/>
  <c r="D13" i="15"/>
  <c r="D12" i="15"/>
  <c r="D11" i="15"/>
  <c r="D10" i="15"/>
  <c r="D9" i="15"/>
  <c r="D8" i="15"/>
  <c r="D7" i="15"/>
  <c r="D6" i="15"/>
  <c r="D5" i="15"/>
  <c r="D4" i="15"/>
  <c r="D33" i="15"/>
  <c r="D34" i="15"/>
  <c r="D35" i="15"/>
  <c r="D36" i="15"/>
  <c r="D37" i="15"/>
  <c r="D38" i="15"/>
  <c r="D39" i="15"/>
  <c r="D40" i="15"/>
  <c r="D41" i="15"/>
  <c r="D42" i="15"/>
  <c r="D43" i="15"/>
  <c r="Q81" i="12"/>
  <c r="R81" i="12"/>
  <c r="S81" i="12"/>
  <c r="T81" i="12"/>
  <c r="U81" i="12"/>
  <c r="V81" i="12"/>
  <c r="W81" i="12"/>
  <c r="X81" i="12"/>
  <c r="Y81" i="12"/>
  <c r="Z81" i="12"/>
  <c r="AA81" i="12"/>
  <c r="AB81" i="12"/>
  <c r="AC81" i="12"/>
  <c r="AD81" i="12"/>
  <c r="AE81" i="12"/>
  <c r="AF81" i="12"/>
  <c r="AG81" i="12"/>
  <c r="AH81" i="12"/>
  <c r="AI81" i="12"/>
  <c r="AJ81" i="12"/>
  <c r="Q82" i="12"/>
  <c r="R82" i="12"/>
  <c r="S82" i="12"/>
  <c r="T82" i="12"/>
  <c r="U82" i="12"/>
  <c r="V82" i="12"/>
  <c r="W82" i="12"/>
  <c r="X82" i="12"/>
  <c r="Y82" i="12"/>
  <c r="Z82" i="12"/>
  <c r="AA82" i="12"/>
  <c r="AB82" i="12"/>
  <c r="AC82" i="12"/>
  <c r="AD82" i="12"/>
  <c r="AE82" i="12"/>
  <c r="AF82" i="12"/>
  <c r="AG82" i="12"/>
  <c r="AH82" i="12"/>
  <c r="AI82" i="12"/>
  <c r="AJ82" i="12"/>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D7" i="19"/>
  <c r="D8" i="19"/>
  <c r="D9" i="19"/>
  <c r="D10" i="19"/>
  <c r="D11" i="19"/>
  <c r="D6" i="19"/>
  <c r="D5" i="19"/>
  <c r="D4" i="19"/>
  <c r="D3" i="19"/>
  <c r="CL3" i="19"/>
  <c r="CL10" i="19" l="1"/>
  <c r="CF9" i="19"/>
  <c r="CL6" i="19"/>
  <c r="CL11" i="19"/>
  <c r="CL9" i="19"/>
  <c r="CL7" i="19"/>
  <c r="CF6" i="19"/>
  <c r="CF10" i="19"/>
  <c r="CF8" i="19"/>
  <c r="CF11" i="19"/>
  <c r="CL8" i="19"/>
  <c r="CF7" i="19"/>
  <c r="CL12" i="19" l="1"/>
  <c r="CF12" i="19"/>
  <c r="T10" i="15"/>
  <c r="N20" i="15"/>
  <c r="E58" i="12"/>
  <c r="F58" i="12"/>
  <c r="G58" i="12"/>
  <c r="H58" i="12"/>
  <c r="I58" i="12"/>
  <c r="J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E34" i="12" l="1"/>
  <c r="F34" i="12"/>
  <c r="G34" i="12"/>
  <c r="H34" i="12"/>
  <c r="I34" i="12"/>
  <c r="J34" i="12"/>
  <c r="K34" i="12"/>
  <c r="L34" i="12"/>
  <c r="M34" i="12"/>
  <c r="O34" i="12"/>
  <c r="P34" i="12"/>
  <c r="Q34" i="12"/>
  <c r="R34" i="12"/>
  <c r="S34" i="12"/>
  <c r="T34" i="12"/>
  <c r="U34" i="12"/>
  <c r="V34" i="12"/>
  <c r="W34" i="12"/>
  <c r="X34" i="12"/>
  <c r="Y34" i="12"/>
  <c r="Z34" i="12"/>
  <c r="AA34" i="12"/>
  <c r="AB34" i="12"/>
  <c r="AC34" i="12"/>
  <c r="AD34" i="12"/>
  <c r="AE34" i="12"/>
  <c r="AF34" i="12"/>
  <c r="AG34" i="12"/>
  <c r="AH34" i="12"/>
  <c r="AI34" i="12"/>
  <c r="AJ34" i="12"/>
  <c r="E23" i="14" l="1"/>
  <c r="B8" i="16" l="1"/>
  <c r="B7" i="16"/>
  <c r="B6" i="16"/>
  <c r="B5" i="16"/>
  <c r="B4" i="16"/>
  <c r="E9" i="14"/>
  <c r="E22" i="14"/>
  <c r="AB81" i="13"/>
  <c r="AB82" i="13"/>
  <c r="AB83" i="13"/>
  <c r="AC81" i="13"/>
  <c r="AC82" i="13"/>
  <c r="AC83" i="13"/>
  <c r="AD81" i="13"/>
  <c r="AD82" i="13"/>
  <c r="AD83" i="13"/>
  <c r="AE81" i="13"/>
  <c r="AE82" i="13"/>
  <c r="AE83" i="13"/>
  <c r="AF81" i="13"/>
  <c r="AF82" i="13"/>
  <c r="AF83" i="13"/>
  <c r="AG81" i="13"/>
  <c r="AG82" i="13"/>
  <c r="AG83" i="13"/>
  <c r="AH81" i="13"/>
  <c r="AH82" i="13"/>
  <c r="AH83" i="13"/>
  <c r="AI81" i="13"/>
  <c r="AI82" i="13"/>
  <c r="AI83" i="13"/>
  <c r="AJ81" i="13"/>
  <c r="AJ82" i="13"/>
  <c r="AJ83" i="13"/>
  <c r="AK81" i="13"/>
  <c r="AK82" i="13"/>
  <c r="AK83"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E57" i="12" l="1"/>
  <c r="F57" i="12"/>
  <c r="G57" i="12"/>
  <c r="H57" i="12"/>
  <c r="I57" i="12"/>
  <c r="J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H24" i="12" l="1"/>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AI24" i="12"/>
  <c r="AJ24" i="12"/>
  <c r="G24"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AA5" i="17"/>
  <c r="AA4" i="17"/>
  <c r="AA3" i="17"/>
  <c r="AA2" i="17"/>
  <c r="K12" i="17"/>
  <c r="J12" i="17"/>
  <c r="I12" i="17"/>
  <c r="G12" i="17"/>
  <c r="Q11" i="17" l="1"/>
  <c r="CJ11" i="19" s="1"/>
  <c r="Y11" i="17"/>
  <c r="CN11" i="19" s="1"/>
  <c r="O11" i="17"/>
  <c r="CH11" i="19" s="1"/>
  <c r="P11" i="17" l="1"/>
  <c r="CI11" i="19" s="1"/>
  <c r="N11" i="17"/>
  <c r="CG11" i="19" s="1"/>
  <c r="X11" i="17"/>
  <c r="X7" i="17"/>
  <c r="CM7" i="19" s="1"/>
  <c r="Y7" i="17"/>
  <c r="CN7" i="19" s="1"/>
  <c r="Y10" i="17"/>
  <c r="CN10" i="19" s="1"/>
  <c r="X10" i="17"/>
  <c r="CM10" i="19" s="1"/>
  <c r="Q9" i="17"/>
  <c r="CJ9" i="19" s="1"/>
  <c r="N9" i="17"/>
  <c r="CG9" i="19" s="1"/>
  <c r="O9" i="17"/>
  <c r="CH9" i="19" s="1"/>
  <c r="P9" i="17"/>
  <c r="CI9" i="19" s="1"/>
  <c r="X6" i="17"/>
  <c r="CM6" i="19" s="1"/>
  <c r="Y6" i="17"/>
  <c r="CN6" i="19" s="1"/>
  <c r="Y8" i="17"/>
  <c r="CN8" i="19" s="1"/>
  <c r="X8" i="17"/>
  <c r="CM8" i="19" s="1"/>
  <c r="W12" i="17"/>
  <c r="O7" i="17"/>
  <c r="CH7" i="19" s="1"/>
  <c r="Q7" i="17"/>
  <c r="CJ7" i="19" s="1"/>
  <c r="P7" i="17"/>
  <c r="CI7" i="19" s="1"/>
  <c r="N7" i="17"/>
  <c r="CG7" i="19" s="1"/>
  <c r="N10" i="17"/>
  <c r="CG10" i="19" s="1"/>
  <c r="Q10" i="17"/>
  <c r="CJ10" i="19" s="1"/>
  <c r="P10" i="17"/>
  <c r="CI10" i="19" s="1"/>
  <c r="O10" i="17"/>
  <c r="CH10" i="19" s="1"/>
  <c r="Y9" i="17"/>
  <c r="CN9" i="19" s="1"/>
  <c r="X9" i="17"/>
  <c r="CM9" i="19" s="1"/>
  <c r="P6" i="17"/>
  <c r="CI6" i="19" s="1"/>
  <c r="O6" i="17"/>
  <c r="CH6" i="19" s="1"/>
  <c r="Q6" i="17"/>
  <c r="CJ6" i="19" s="1"/>
  <c r="N6" i="17"/>
  <c r="CG6" i="19" s="1"/>
  <c r="P8" i="17"/>
  <c r="CI8" i="19" s="1"/>
  <c r="Q8" i="17"/>
  <c r="CJ8" i="19" s="1"/>
  <c r="O8" i="17"/>
  <c r="CH8" i="19" s="1"/>
  <c r="N8" i="17"/>
  <c r="CG8" i="19" s="1"/>
  <c r="CH12" i="19" l="1"/>
  <c r="CK7" i="19"/>
  <c r="CK11" i="19"/>
  <c r="CK8" i="19"/>
  <c r="CI12" i="19"/>
  <c r="CO9" i="19"/>
  <c r="CO8" i="19"/>
  <c r="CN12" i="19"/>
  <c r="CK9" i="19"/>
  <c r="CO10" i="19"/>
  <c r="CO7" i="19"/>
  <c r="Z11" i="17"/>
  <c r="CM11" i="19"/>
  <c r="CO11" i="19" s="1"/>
  <c r="CK6" i="19"/>
  <c r="CG12" i="19"/>
  <c r="CK10" i="19"/>
  <c r="CJ12" i="19"/>
  <c r="CO6" i="19"/>
  <c r="CO12" i="19" s="1"/>
  <c r="R11" i="17"/>
  <c r="O12" i="17"/>
  <c r="X12" i="17"/>
  <c r="P12" i="17"/>
  <c r="Y12" i="17"/>
  <c r="R8" i="17"/>
  <c r="R6" i="17"/>
  <c r="Z9" i="17"/>
  <c r="R7" i="17"/>
  <c r="Z8" i="17"/>
  <c r="Z10" i="17"/>
  <c r="Q12" i="17"/>
  <c r="R9" i="17"/>
  <c r="R10" i="17"/>
  <c r="Z6" i="17"/>
  <c r="Z7" i="17"/>
  <c r="N12" i="17"/>
  <c r="CM12" i="19" l="1"/>
  <c r="CK12" i="19"/>
  <c r="R12" i="17"/>
  <c r="Z12" i="17"/>
  <c r="H17" i="15" l="1"/>
  <c r="H4" i="15"/>
  <c r="H23" i="15"/>
  <c r="H22" i="15"/>
  <c r="H21" i="15"/>
  <c r="H20" i="15"/>
  <c r="H19" i="15"/>
  <c r="H18" i="15"/>
  <c r="H16" i="15"/>
  <c r="H15" i="15"/>
  <c r="H14" i="15"/>
  <c r="H13" i="15"/>
  <c r="H12" i="15"/>
  <c r="H11" i="15"/>
  <c r="H10" i="15"/>
  <c r="H9" i="15"/>
  <c r="H8" i="15"/>
  <c r="H7" i="15"/>
  <c r="H6" i="15"/>
  <c r="H5" i="15"/>
  <c r="H24" i="15" l="1"/>
  <c r="K74" i="16"/>
  <c r="K75" i="16"/>
  <c r="K76" i="16"/>
  <c r="K77" i="16"/>
  <c r="K78" i="16"/>
  <c r="K79" i="16"/>
  <c r="K80" i="16"/>
  <c r="K81" i="16"/>
  <c r="K82" i="16"/>
  <c r="K83" i="16"/>
  <c r="K84"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84" i="16" l="1"/>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83" i="13" l="1"/>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50" i="14" l="1"/>
  <c r="E48" i="14"/>
  <c r="E47" i="14"/>
  <c r="E35" i="14" l="1"/>
  <c r="E34" i="14"/>
  <c r="E33" i="14"/>
  <c r="E31" i="14"/>
  <c r="E28" i="14"/>
  <c r="E27" i="14"/>
  <c r="E26" i="14"/>
  <c r="E24" i="14"/>
  <c r="Q5" i="16"/>
  <c r="E18" i="14"/>
  <c r="E20" i="14" s="1"/>
  <c r="E16" i="14"/>
  <c r="E14" i="14"/>
  <c r="E12" i="14"/>
  <c r="E10" i="14"/>
  <c r="E11" i="14" s="1"/>
  <c r="E15" i="14" l="1"/>
  <c r="E13" i="14"/>
  <c r="E29" i="14"/>
  <c r="E36" i="14"/>
  <c r="E45" i="14"/>
  <c r="E43" i="14"/>
  <c r="E46" i="14"/>
  <c r="R71" i="12"/>
  <c r="R108" i="12"/>
  <c r="R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S60" i="12" l="1"/>
  <c r="R60" i="12"/>
  <c r="AA65" i="13"/>
  <c r="R95" i="12"/>
  <c r="X80" i="13"/>
  <c r="X81" i="13"/>
  <c r="X82" i="13"/>
  <c r="X83" i="13"/>
  <c r="X76" i="13"/>
  <c r="X77" i="13"/>
  <c r="X78" i="13"/>
  <c r="X79" i="13"/>
  <c r="U71" i="12" l="1"/>
  <c r="S71" i="12"/>
  <c r="U60" i="12"/>
  <c r="T71" i="12"/>
  <c r="T60" i="12"/>
  <c r="AA67" i="13"/>
  <c r="T95" i="12"/>
  <c r="S108" i="12"/>
  <c r="S121" i="12"/>
  <c r="S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V60" i="12" l="1"/>
  <c r="T108" i="12"/>
  <c r="T121" i="12"/>
  <c r="U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83"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81" i="13"/>
  <c r="N82" i="16" s="1"/>
  <c r="R82" i="13"/>
  <c r="N83" i="16" s="1"/>
  <c r="R83" i="13"/>
  <c r="N84"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W71" i="12" l="1"/>
  <c r="W60" i="12"/>
  <c r="V71" i="12"/>
  <c r="V95" i="12"/>
  <c r="AA69" i="13"/>
  <c r="U121" i="12"/>
  <c r="X121" i="12"/>
  <c r="W121" i="12"/>
  <c r="V108" i="12"/>
  <c r="U108" i="12"/>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X71" i="12" l="1"/>
  <c r="X60" i="12"/>
  <c r="Y60" i="12"/>
  <c r="Z60" i="12"/>
  <c r="W108" i="12"/>
  <c r="X108" i="12"/>
  <c r="Y95" i="12"/>
  <c r="AA72" i="13"/>
  <c r="AA71" i="13"/>
  <c r="X95" i="12"/>
  <c r="V121" i="12"/>
  <c r="W95" i="12"/>
  <c r="AA70" i="13"/>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AB60" i="12" l="1"/>
  <c r="Z71" i="12"/>
  <c r="Y71" i="12"/>
  <c r="AA60" i="12"/>
  <c r="AA74" i="13"/>
  <c r="Y121" i="12"/>
  <c r="Z95" i="12"/>
  <c r="AA73" i="13"/>
  <c r="AA121" i="12"/>
  <c r="E3" i="19"/>
  <c r="P121" i="12"/>
  <c r="O121" i="12"/>
  <c r="N121" i="12"/>
  <c r="M121" i="12"/>
  <c r="L121" i="12"/>
  <c r="K121" i="12"/>
  <c r="J121" i="12"/>
  <c r="I121" i="12"/>
  <c r="H121" i="12"/>
  <c r="G121" i="12"/>
  <c r="F121" i="12"/>
  <c r="E121" i="12"/>
  <c r="Q121" i="12"/>
  <c r="P108" i="12"/>
  <c r="O108" i="12"/>
  <c r="N108" i="12"/>
  <c r="M108" i="12"/>
  <c r="L108" i="12"/>
  <c r="K108" i="12"/>
  <c r="J108" i="12"/>
  <c r="I108" i="12"/>
  <c r="H108" i="12"/>
  <c r="G108" i="12"/>
  <c r="F108" i="12"/>
  <c r="E108" i="12"/>
  <c r="Q108" i="12"/>
  <c r="P95" i="12"/>
  <c r="O95" i="12"/>
  <c r="N95" i="12"/>
  <c r="M95" i="12"/>
  <c r="L95" i="12"/>
  <c r="K95" i="12"/>
  <c r="J95" i="12"/>
  <c r="I95" i="12"/>
  <c r="H95" i="12"/>
  <c r="G95" i="12"/>
  <c r="F95" i="12"/>
  <c r="E95" i="12"/>
  <c r="Q95" i="12"/>
  <c r="P82" i="12"/>
  <c r="O82" i="12"/>
  <c r="N82" i="12"/>
  <c r="M82" i="12"/>
  <c r="L82" i="12"/>
  <c r="K82" i="12"/>
  <c r="J82" i="12"/>
  <c r="I82" i="12"/>
  <c r="H82" i="12"/>
  <c r="G82" i="12"/>
  <c r="Q12" i="16"/>
  <c r="F82" i="12"/>
  <c r="Q11" i="16" s="1"/>
  <c r="Q10" i="16"/>
  <c r="Q9" i="16"/>
  <c r="Q8" i="16"/>
  <c r="E82" i="12"/>
  <c r="Q7" i="16" s="1"/>
  <c r="Q6" i="16"/>
  <c r="P81" i="12"/>
  <c r="O81" i="12"/>
  <c r="N81" i="12"/>
  <c r="M81" i="12"/>
  <c r="L81" i="12"/>
  <c r="K81" i="12"/>
  <c r="J81" i="12"/>
  <c r="I81" i="12"/>
  <c r="H81" i="12"/>
  <c r="G81" i="12"/>
  <c r="F81" i="12"/>
  <c r="E81" i="12"/>
  <c r="P71" i="12"/>
  <c r="O71" i="12"/>
  <c r="N71" i="12"/>
  <c r="M71" i="12"/>
  <c r="L71" i="12"/>
  <c r="K71" i="12"/>
  <c r="J71" i="12"/>
  <c r="I71" i="12"/>
  <c r="H71" i="12"/>
  <c r="G71" i="12"/>
  <c r="F71" i="12"/>
  <c r="E71" i="12"/>
  <c r="Q71" i="12"/>
  <c r="B5" i="13" l="1"/>
  <c r="D6" i="16" s="1"/>
  <c r="AB2" i="17"/>
  <c r="Q14" i="16"/>
  <c r="G131" i="12"/>
  <c r="Q16" i="16"/>
  <c r="Q18" i="16"/>
  <c r="Q20" i="16"/>
  <c r="I131" i="12"/>
  <c r="Q22" i="16"/>
  <c r="Q24" i="16"/>
  <c r="J131" i="12"/>
  <c r="Q26" i="16"/>
  <c r="Q28" i="16"/>
  <c r="Q30" i="16"/>
  <c r="K131" i="12"/>
  <c r="Q32" i="16"/>
  <c r="Q34" i="16"/>
  <c r="Q36" i="16"/>
  <c r="Q38" i="16"/>
  <c r="Q40" i="16"/>
  <c r="Q42" i="16"/>
  <c r="Q44" i="16"/>
  <c r="Q46" i="16"/>
  <c r="Q48" i="16"/>
  <c r="Q50" i="16"/>
  <c r="Q52" i="16"/>
  <c r="Q54" i="16"/>
  <c r="O131" i="12"/>
  <c r="Q56" i="16"/>
  <c r="Q58" i="16"/>
  <c r="Q60" i="16"/>
  <c r="Q62" i="16"/>
  <c r="P131" i="12"/>
  <c r="Q64" i="16"/>
  <c r="Q13" i="16"/>
  <c r="Q15" i="16"/>
  <c r="Q17" i="16"/>
  <c r="Q19" i="16"/>
  <c r="H131" i="12"/>
  <c r="Q21" i="16"/>
  <c r="Q23" i="16"/>
  <c r="Q25" i="16"/>
  <c r="Q27" i="16"/>
  <c r="Q29" i="16"/>
  <c r="Q31" i="16"/>
  <c r="Q33" i="16"/>
  <c r="Q35" i="16"/>
  <c r="Q37" i="16"/>
  <c r="L131" i="12"/>
  <c r="Q39" i="16"/>
  <c r="Q41" i="16"/>
  <c r="Q43" i="16"/>
  <c r="Q45" i="16"/>
  <c r="M131" i="12"/>
  <c r="Q47" i="16"/>
  <c r="Q49" i="16"/>
  <c r="Q51" i="16"/>
  <c r="Q53" i="16"/>
  <c r="N131" i="12"/>
  <c r="Q55" i="16"/>
  <c r="Q57" i="16"/>
  <c r="Q59" i="16"/>
  <c r="Q61" i="16"/>
  <c r="Q63" i="16"/>
  <c r="E131" i="12"/>
  <c r="F131" i="12"/>
  <c r="AC60" i="12"/>
  <c r="AB71" i="12"/>
  <c r="AA71" i="12"/>
  <c r="Y108" i="12"/>
  <c r="AA76" i="13"/>
  <c r="AA95" i="12"/>
  <c r="AA75" i="13"/>
  <c r="AC121" i="12"/>
  <c r="Z121" i="12"/>
  <c r="AB95" i="12"/>
  <c r="Q60" i="12"/>
  <c r="Q62" i="12" s="1"/>
  <c r="G60" i="12"/>
  <c r="G62" i="12" s="1"/>
  <c r="I60" i="12"/>
  <c r="I62" i="12" s="1"/>
  <c r="J60" i="12"/>
  <c r="J62" i="12" s="1"/>
  <c r="O60" i="12"/>
  <c r="O62" i="12" s="1"/>
  <c r="P60" i="12"/>
  <c r="P62" i="12" s="1"/>
  <c r="E60" i="12"/>
  <c r="E62" i="12" s="1"/>
  <c r="F60" i="12"/>
  <c r="F62" i="12" s="1"/>
  <c r="H60" i="12"/>
  <c r="H62" i="12" s="1"/>
  <c r="L60" i="12"/>
  <c r="L62" i="12" s="1"/>
  <c r="M60" i="12"/>
  <c r="M62" i="12" s="1"/>
  <c r="N60" i="12"/>
  <c r="N62" i="12" s="1"/>
  <c r="AC2" i="17" l="1"/>
  <c r="F3" i="19"/>
  <c r="R62" i="12"/>
  <c r="R132" i="12" s="1"/>
  <c r="P5" i="16"/>
  <c r="P61" i="16"/>
  <c r="P57" i="16"/>
  <c r="P53" i="16"/>
  <c r="P49" i="16"/>
  <c r="P45" i="16"/>
  <c r="P41" i="16"/>
  <c r="P37" i="16"/>
  <c r="P33" i="16"/>
  <c r="P29" i="16"/>
  <c r="P25" i="16"/>
  <c r="H132" i="12"/>
  <c r="P21" i="16"/>
  <c r="P17" i="16"/>
  <c r="P13" i="16"/>
  <c r="P9" i="16"/>
  <c r="P62" i="16"/>
  <c r="P58" i="16"/>
  <c r="P54" i="16"/>
  <c r="P50" i="16"/>
  <c r="P46" i="16"/>
  <c r="P42" i="16"/>
  <c r="P38" i="16"/>
  <c r="P34" i="16"/>
  <c r="P30" i="16"/>
  <c r="J132" i="12"/>
  <c r="P26" i="16"/>
  <c r="I132" i="12"/>
  <c r="P22" i="16"/>
  <c r="P18" i="16"/>
  <c r="P14" i="16"/>
  <c r="P10" i="16"/>
  <c r="P6" i="16"/>
  <c r="Q131" i="12"/>
  <c r="Q65" i="16"/>
  <c r="P63" i="16"/>
  <c r="P59" i="16"/>
  <c r="N132" i="12"/>
  <c r="P55" i="16"/>
  <c r="P51" i="16"/>
  <c r="M132" i="12"/>
  <c r="P47" i="16"/>
  <c r="P43" i="16"/>
  <c r="L132" i="12"/>
  <c r="P39" i="16"/>
  <c r="P35" i="16"/>
  <c r="P31" i="16"/>
  <c r="P27" i="16"/>
  <c r="P23" i="16"/>
  <c r="P19" i="16"/>
  <c r="P15" i="16"/>
  <c r="F132" i="12"/>
  <c r="P11" i="16"/>
  <c r="E132" i="12"/>
  <c r="P7" i="16"/>
  <c r="P132" i="12"/>
  <c r="P64" i="16"/>
  <c r="P60" i="16"/>
  <c r="O132" i="12"/>
  <c r="P56" i="16"/>
  <c r="P52" i="16"/>
  <c r="P48" i="16"/>
  <c r="P44" i="16"/>
  <c r="P40" i="16"/>
  <c r="P36" i="16"/>
  <c r="K132" i="12"/>
  <c r="P32" i="16"/>
  <c r="P28" i="16"/>
  <c r="P24" i="16"/>
  <c r="P20" i="16"/>
  <c r="G132" i="12"/>
  <c r="P16" i="16"/>
  <c r="P12" i="16"/>
  <c r="P8" i="16"/>
  <c r="Q132" i="12"/>
  <c r="P65" i="16"/>
  <c r="B6" i="13"/>
  <c r="D7" i="16" s="1"/>
  <c r="AD60" i="12"/>
  <c r="AE60" i="12"/>
  <c r="AA108" i="12"/>
  <c r="AB121" i="12"/>
  <c r="AA77" i="13"/>
  <c r="Z108" i="12"/>
  <c r="D44" i="15"/>
  <c r="C44" i="15" s="1"/>
  <c r="P66" i="16" l="1"/>
  <c r="AD2" i="17"/>
  <c r="G3" i="19"/>
  <c r="S62" i="12"/>
  <c r="S132" i="12" s="1"/>
  <c r="R131" i="12"/>
  <c r="Q66" i="16"/>
  <c r="T62" i="12"/>
  <c r="B7" i="13"/>
  <c r="D8" i="16" s="1"/>
  <c r="AC71" i="12"/>
  <c r="AD71" i="12"/>
  <c r="AE71" i="12"/>
  <c r="AF60" i="12"/>
  <c r="AD121" i="12"/>
  <c r="AA78" i="13"/>
  <c r="AC95" i="12"/>
  <c r="AB108" i="12"/>
  <c r="AE2" i="17" l="1"/>
  <c r="H3" i="19"/>
  <c r="P67" i="16"/>
  <c r="P68" i="16"/>
  <c r="T131" i="12"/>
  <c r="Q68" i="16"/>
  <c r="S131" i="12"/>
  <c r="Q67" i="16"/>
  <c r="B8" i="13"/>
  <c r="D9" i="16" s="1"/>
  <c r="T132" i="12"/>
  <c r="U62" i="12"/>
  <c r="AG60" i="12"/>
  <c r="AF71" i="12"/>
  <c r="AA79" i="13"/>
  <c r="AE121" i="12"/>
  <c r="AC108" i="12"/>
  <c r="AD95" i="12"/>
  <c r="W80" i="13"/>
  <c r="W81" i="13"/>
  <c r="W82" i="13"/>
  <c r="W83"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U132" i="12"/>
  <c r="P69" i="16"/>
  <c r="U131" i="12"/>
  <c r="Q69" i="16"/>
  <c r="V131" i="12"/>
  <c r="V62" i="12"/>
  <c r="B9" i="13"/>
  <c r="D10" i="16" s="1"/>
  <c r="AH60" i="12"/>
  <c r="AG71" i="12"/>
  <c r="AE95" i="12"/>
  <c r="AD108" i="12"/>
  <c r="AF121" i="12"/>
  <c r="AA80" i="13"/>
  <c r="K81" i="13"/>
  <c r="K82" i="13"/>
  <c r="K83"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82" i="13"/>
  <c r="J83"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83"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80" i="13"/>
  <c r="H81" i="13"/>
  <c r="H82" i="13"/>
  <c r="H83"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82" i="13"/>
  <c r="G83"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G33" i="16" l="1"/>
  <c r="AG2" i="17"/>
  <c r="J3" i="19"/>
  <c r="W62" i="12"/>
  <c r="W132" i="12" s="1"/>
  <c r="P70" i="16"/>
  <c r="G7" i="16"/>
  <c r="G6" i="16"/>
  <c r="G5" i="16"/>
  <c r="Q70" i="16"/>
  <c r="B10" i="13"/>
  <c r="D11" i="16" s="1"/>
  <c r="V132" i="12"/>
  <c r="AI60" i="12"/>
  <c r="AH71" i="12"/>
  <c r="AG121" i="12"/>
  <c r="AE108" i="12"/>
  <c r="AA81" i="13"/>
  <c r="AF95" i="12"/>
  <c r="P27" i="12"/>
  <c r="Q27" i="12"/>
  <c r="R27" i="12"/>
  <c r="S27" i="12"/>
  <c r="T27" i="12"/>
  <c r="U27" i="12"/>
  <c r="V27" i="12"/>
  <c r="W27" i="12"/>
  <c r="X27" i="12"/>
  <c r="Y27" i="12"/>
  <c r="Z27" i="12"/>
  <c r="AA27" i="12"/>
  <c r="AB27" i="12"/>
  <c r="AC27" i="12"/>
  <c r="AD27" i="12"/>
  <c r="AE27" i="12"/>
  <c r="AF27" i="12"/>
  <c r="AG27" i="12"/>
  <c r="AH27" i="12"/>
  <c r="AI27" i="12"/>
  <c r="AJ27" i="12"/>
  <c r="P25" i="12"/>
  <c r="Q25" i="12"/>
  <c r="R25" i="12"/>
  <c r="S25" i="12"/>
  <c r="T25" i="12"/>
  <c r="U25" i="12"/>
  <c r="V25" i="12"/>
  <c r="W25" i="12"/>
  <c r="X25" i="12"/>
  <c r="Y25" i="12"/>
  <c r="Z25" i="12"/>
  <c r="AA25" i="12"/>
  <c r="AB25" i="12"/>
  <c r="AC25" i="12"/>
  <c r="AD25" i="12"/>
  <c r="AE25" i="12"/>
  <c r="AF25" i="12"/>
  <c r="AG25" i="12"/>
  <c r="AH25" i="12"/>
  <c r="AI25" i="12"/>
  <c r="AJ25" i="12"/>
  <c r="AH2" i="17" l="1"/>
  <c r="K3" i="19"/>
  <c r="P71" i="16"/>
  <c r="X62" i="12"/>
  <c r="X132" i="12" s="1"/>
  <c r="W131" i="12"/>
  <c r="Q71" i="16"/>
  <c r="B11" i="13"/>
  <c r="D12" i="16" s="1"/>
  <c r="Y62" i="12"/>
  <c r="P73" i="16" s="1"/>
  <c r="AJ60" i="12"/>
  <c r="AI71" i="12"/>
  <c r="AG95" i="12"/>
  <c r="AF108" i="12"/>
  <c r="AH121" i="12"/>
  <c r="AA82" i="13"/>
  <c r="O27" i="12"/>
  <c r="N27" i="12"/>
  <c r="M27" i="12"/>
  <c r="L27" i="12"/>
  <c r="O25" i="12"/>
  <c r="N25" i="12"/>
  <c r="M25" i="12"/>
  <c r="L25" i="12"/>
  <c r="AI2" i="17" l="1"/>
  <c r="L3" i="19"/>
  <c r="P72" i="16"/>
  <c r="X131" i="12"/>
  <c r="Q72" i="16"/>
  <c r="Y132" i="12"/>
  <c r="B12" i="13"/>
  <c r="D13" i="16" s="1"/>
  <c r="AJ71" i="12"/>
  <c r="AI121" i="12"/>
  <c r="AG108" i="12"/>
  <c r="AA83" i="13"/>
  <c r="AH95" i="12"/>
  <c r="AJ2" i="17" l="1"/>
  <c r="M3" i="19"/>
  <c r="Z62" i="12"/>
  <c r="Y131" i="12"/>
  <c r="Q73" i="16"/>
  <c r="B13" i="13"/>
  <c r="D14" i="16" s="1"/>
  <c r="AH108" i="12"/>
  <c r="AJ121" i="12"/>
  <c r="AI95" i="12"/>
  <c r="K27" i="12"/>
  <c r="J27" i="12"/>
  <c r="K25" i="12"/>
  <c r="J25" i="12"/>
  <c r="AK2" i="17" l="1"/>
  <c r="N3" i="19"/>
  <c r="AA62" i="12"/>
  <c r="Z132" i="12"/>
  <c r="P74" i="16"/>
  <c r="Z131" i="12"/>
  <c r="Q74" i="16"/>
  <c r="B14" i="13"/>
  <c r="D15" i="16" s="1"/>
  <c r="AI108" i="12"/>
  <c r="AJ95" i="12"/>
  <c r="AL2" i="17" l="1"/>
  <c r="O3" i="19"/>
  <c r="AB62" i="12"/>
  <c r="AD62" i="12"/>
  <c r="AD132" i="12" s="1"/>
  <c r="P75" i="16"/>
  <c r="AA132" i="12"/>
  <c r="Q75" i="16"/>
  <c r="AA131" i="12"/>
  <c r="B15" i="13"/>
  <c r="D16" i="16" s="1"/>
  <c r="AJ108" i="12"/>
  <c r="E24" i="12"/>
  <c r="F24" i="12"/>
  <c r="P78" i="16" l="1"/>
  <c r="AM2" i="17"/>
  <c r="P3" i="19"/>
  <c r="AB132" i="12"/>
  <c r="P76" i="16"/>
  <c r="AC62" i="12"/>
  <c r="Q76" i="16"/>
  <c r="AB131" i="12"/>
  <c r="B16" i="13"/>
  <c r="D17" i="16" s="1"/>
  <c r="AN2" i="17" l="1"/>
  <c r="Q3" i="19"/>
  <c r="P77" i="16"/>
  <c r="AC132" i="12"/>
  <c r="AE62" i="12"/>
  <c r="Q79" i="16"/>
  <c r="AE131" i="12"/>
  <c r="Q78" i="16"/>
  <c r="AD131" i="12"/>
  <c r="AC131" i="12"/>
  <c r="Q77" i="16"/>
  <c r="B17" i="13"/>
  <c r="D18" i="16" s="1"/>
  <c r="I27" i="12"/>
  <c r="H27" i="12"/>
  <c r="G27" i="12"/>
  <c r="I25" i="12"/>
  <c r="H25" i="12"/>
  <c r="G25" i="12"/>
  <c r="AO2" i="17" l="1"/>
  <c r="R3" i="19"/>
  <c r="AE132" i="12"/>
  <c r="P79" i="16"/>
  <c r="AF62" i="12"/>
  <c r="Q80" i="16"/>
  <c r="AF131" i="12"/>
  <c r="B18" i="13"/>
  <c r="D19" i="16" s="1"/>
  <c r="AP2" i="17" l="1"/>
  <c r="S3" i="19"/>
  <c r="AG62" i="12"/>
  <c r="AF132" i="12"/>
  <c r="P80" i="16"/>
  <c r="Q81" i="16"/>
  <c r="AG131" i="12"/>
  <c r="B19" i="13"/>
  <c r="D20" i="16" s="1"/>
  <c r="E27" i="12"/>
  <c r="F27" i="12"/>
  <c r="E25" i="12"/>
  <c r="F25" i="12"/>
  <c r="AQ2" i="17" l="1"/>
  <c r="T3" i="19"/>
  <c r="AH62" i="12"/>
  <c r="P81" i="16"/>
  <c r="AG132" i="12"/>
  <c r="Q82" i="16"/>
  <c r="AH131" i="12"/>
  <c r="B20" i="13"/>
  <c r="D21" i="16" s="1"/>
  <c r="AR2" i="17" l="1"/>
  <c r="U3" i="19"/>
  <c r="AI62" i="12"/>
  <c r="AH132" i="12"/>
  <c r="P82" i="16"/>
  <c r="Q84" i="16"/>
  <c r="AJ131" i="12"/>
  <c r="AI131" i="12"/>
  <c r="Q83" i="16"/>
  <c r="B21" i="13"/>
  <c r="D22" i="16" s="1"/>
  <c r="AS2" i="17" l="1"/>
  <c r="V3" i="19"/>
  <c r="AJ62" i="12"/>
  <c r="AI132" i="12"/>
  <c r="P83" i="16"/>
  <c r="B22" i="13"/>
  <c r="D23" i="16" s="1"/>
  <c r="AT2" i="17" l="1"/>
  <c r="W3" i="19"/>
  <c r="P84" i="16"/>
  <c r="AJ132" i="12"/>
  <c r="B23" i="13"/>
  <c r="D24" i="16" s="1"/>
  <c r="AU2" i="17" l="1"/>
  <c r="X3" i="19"/>
  <c r="B24" i="13"/>
  <c r="D25" i="16" s="1"/>
  <c r="AV2" i="17" l="1"/>
  <c r="Y3" i="19"/>
  <c r="B25" i="13"/>
  <c r="D26" i="16" s="1"/>
  <c r="AW2" i="17" l="1"/>
  <c r="Z3" i="19"/>
  <c r="B26" i="13"/>
  <c r="D27" i="16" s="1"/>
  <c r="AX2" i="17" l="1"/>
  <c r="AA3" i="19"/>
  <c r="B27" i="13"/>
  <c r="D28" i="16" s="1"/>
  <c r="AY2" i="17" l="1"/>
  <c r="AB3" i="19"/>
  <c r="B28" i="13"/>
  <c r="D29" i="16" s="1"/>
  <c r="AZ2" i="17" l="1"/>
  <c r="AC3" i="19"/>
  <c r="B29" i="13"/>
  <c r="D30" i="16" s="1"/>
  <c r="BA2" i="17" l="1"/>
  <c r="AD3" i="19"/>
  <c r="B30" i="13"/>
  <c r="D31" i="16" s="1"/>
  <c r="BB2" i="17" l="1"/>
  <c r="AE3" i="19"/>
  <c r="B31" i="13"/>
  <c r="D32" i="16" s="1"/>
  <c r="BC2" i="17" l="1"/>
  <c r="AF3" i="19"/>
  <c r="B32" i="13"/>
  <c r="D33" i="16" s="1"/>
  <c r="BD2" i="17" l="1"/>
  <c r="AG3" i="19"/>
  <c r="B33" i="13"/>
  <c r="D34" i="16" s="1"/>
  <c r="BE2" i="17" l="1"/>
  <c r="AH3" i="19"/>
  <c r="B34" i="13"/>
  <c r="D35" i="16" s="1"/>
  <c r="BF2" i="17" l="1"/>
  <c r="AI3" i="19"/>
  <c r="B35" i="13"/>
  <c r="D36" i="16" s="1"/>
  <c r="BG2" i="17" l="1"/>
  <c r="AJ3" i="19"/>
  <c r="B36" i="13"/>
  <c r="D37" i="16" s="1"/>
  <c r="BH2" i="17" l="1"/>
  <c r="AK3" i="19"/>
  <c r="B37" i="13"/>
  <c r="D38" i="16" s="1"/>
  <c r="BI2" i="17" l="1"/>
  <c r="AL3" i="19"/>
  <c r="B38" i="13"/>
  <c r="D39" i="16" s="1"/>
  <c r="BJ2" i="17" l="1"/>
  <c r="AM3" i="19"/>
  <c r="B39" i="13"/>
  <c r="D40" i="16" s="1"/>
  <c r="BK2" i="17" l="1"/>
  <c r="AN3" i="19"/>
  <c r="B40" i="13"/>
  <c r="D41" i="16" s="1"/>
  <c r="BL2" i="17" l="1"/>
  <c r="AO3" i="19"/>
  <c r="B41" i="13"/>
  <c r="D42" i="16" s="1"/>
  <c r="BM2" i="17" l="1"/>
  <c r="AP3" i="19"/>
  <c r="B42" i="13"/>
  <c r="D43" i="16" s="1"/>
  <c r="BN2" i="17" l="1"/>
  <c r="AQ3" i="19"/>
  <c r="B43" i="13"/>
  <c r="D44" i="16" s="1"/>
  <c r="BO2" i="17" l="1"/>
  <c r="AR3" i="19"/>
  <c r="B44" i="13"/>
  <c r="D45" i="16" s="1"/>
  <c r="BP2" i="17" l="1"/>
  <c r="AS3" i="19"/>
  <c r="B45" i="13"/>
  <c r="D46" i="16" s="1"/>
  <c r="BQ2" i="17" l="1"/>
  <c r="AT3" i="19"/>
  <c r="B46" i="13"/>
  <c r="D47" i="16" s="1"/>
  <c r="BR2" i="17" l="1"/>
  <c r="AU3" i="19"/>
  <c r="B47" i="13"/>
  <c r="D48" i="16" s="1"/>
  <c r="BS2" i="17" l="1"/>
  <c r="AV3" i="19"/>
  <c r="B48" i="13"/>
  <c r="D49" i="16" s="1"/>
  <c r="BT2" i="17" l="1"/>
  <c r="AW3" i="19"/>
  <c r="B49" i="13"/>
  <c r="D50" i="16" s="1"/>
  <c r="BU2" i="17" l="1"/>
  <c r="AX3" i="19"/>
  <c r="B50" i="13"/>
  <c r="D51" i="16" s="1"/>
  <c r="BV2" i="17" l="1"/>
  <c r="AY3" i="19"/>
  <c r="B51" i="13"/>
  <c r="D52" i="16" s="1"/>
  <c r="BW2" i="17" l="1"/>
  <c r="AZ3" i="19"/>
  <c r="B52" i="13"/>
  <c r="D53" i="16" s="1"/>
  <c r="BX2" i="17" l="1"/>
  <c r="BA3" i="19"/>
  <c r="B53" i="13"/>
  <c r="D54" i="16" s="1"/>
  <c r="BY2" i="17" l="1"/>
  <c r="BB3" i="19"/>
  <c r="B54" i="13"/>
  <c r="D55" i="16" s="1"/>
  <c r="BZ2" i="17" l="1"/>
  <c r="BC3" i="19"/>
  <c r="B55" i="13"/>
  <c r="D56" i="16" s="1"/>
  <c r="CA2" i="17" l="1"/>
  <c r="BD3" i="19"/>
  <c r="B56" i="13"/>
  <c r="D57" i="16" s="1"/>
  <c r="CB2" i="17" l="1"/>
  <c r="BE3" i="19"/>
  <c r="B57" i="13"/>
  <c r="D58" i="16" s="1"/>
  <c r="CC2" i="17" l="1"/>
  <c r="BF3" i="19"/>
  <c r="B58" i="13"/>
  <c r="D59" i="16" s="1"/>
  <c r="CD2" i="17" l="1"/>
  <c r="BG3" i="19"/>
  <c r="B59" i="13"/>
  <c r="D60" i="16" s="1"/>
  <c r="CE2" i="17" l="1"/>
  <c r="BH3" i="19"/>
  <c r="B60" i="13"/>
  <c r="D61" i="16" s="1"/>
  <c r="CF2" i="17" l="1"/>
  <c r="BI3" i="19"/>
  <c r="B61" i="13"/>
  <c r="D62" i="16" s="1"/>
  <c r="CG2" i="17" l="1"/>
  <c r="BJ3" i="19"/>
  <c r="B62" i="13"/>
  <c r="D63" i="16" s="1"/>
  <c r="CH2" i="17" l="1"/>
  <c r="BK3" i="19"/>
  <c r="Q7" i="12"/>
  <c r="B63" i="13"/>
  <c r="D64" i="16" s="1"/>
  <c r="CI2" i="17" l="1"/>
  <c r="BL3" i="19"/>
  <c r="R7" i="12"/>
  <c r="B64" i="13"/>
  <c r="D65" i="16" s="1"/>
  <c r="CJ2" i="17" l="1"/>
  <c r="BM3" i="19"/>
  <c r="S7" i="12"/>
  <c r="B65" i="13"/>
  <c r="D66" i="16" s="1"/>
  <c r="CK2" i="17" l="1"/>
  <c r="BN3" i="19"/>
  <c r="T7" i="12"/>
  <c r="B66" i="13"/>
  <c r="D67" i="16" s="1"/>
  <c r="CL2" i="17" l="1"/>
  <c r="BO3" i="19"/>
  <c r="U7" i="12"/>
  <c r="B67" i="13"/>
  <c r="D68" i="16" s="1"/>
  <c r="CM2" i="17" l="1"/>
  <c r="BP3" i="19"/>
  <c r="E17" i="14"/>
  <c r="V7" i="12"/>
  <c r="B68" i="13"/>
  <c r="D69" i="16" s="1"/>
  <c r="CN2" i="17" l="1"/>
  <c r="BQ3" i="19"/>
  <c r="W7" i="12"/>
  <c r="B69" i="13"/>
  <c r="D70" i="16" s="1"/>
  <c r="CO2" i="17" l="1"/>
  <c r="BR3" i="19"/>
  <c r="X7" i="12"/>
  <c r="B70" i="13"/>
  <c r="D71" i="16" s="1"/>
  <c r="CP2" i="17" l="1"/>
  <c r="BS3" i="19"/>
  <c r="Y7" i="12"/>
  <c r="B71" i="13"/>
  <c r="D72" i="16" s="1"/>
  <c r="CQ2" i="17" l="1"/>
  <c r="BT3" i="19"/>
  <c r="Z7" i="12"/>
  <c r="B72" i="13"/>
  <c r="D73" i="16" s="1"/>
  <c r="CR2" i="17" l="1"/>
  <c r="BU3" i="19"/>
  <c r="AA7" i="12"/>
  <c r="B73" i="13"/>
  <c r="D74" i="16" s="1"/>
  <c r="CS2" i="17" l="1"/>
  <c r="BV3" i="19"/>
  <c r="AB7" i="12"/>
  <c r="B74" i="13"/>
  <c r="D75" i="16" s="1"/>
  <c r="CT2" i="17" l="1"/>
  <c r="BW3" i="19"/>
  <c r="AC7" i="12"/>
  <c r="B75" i="13"/>
  <c r="D76" i="16" s="1"/>
  <c r="CU2" i="17" l="1"/>
  <c r="BX3" i="19"/>
  <c r="AD7" i="12"/>
  <c r="B76" i="13"/>
  <c r="D77" i="16" s="1"/>
  <c r="CV2" i="17" l="1"/>
  <c r="BY3" i="19"/>
  <c r="AE7" i="12"/>
  <c r="B77" i="13"/>
  <c r="D78" i="16" s="1"/>
  <c r="CW2" i="17" l="1"/>
  <c r="BZ3" i="19"/>
  <c r="AF7" i="12"/>
  <c r="B78" i="13"/>
  <c r="D79" i="16" s="1"/>
  <c r="CX2" i="17" l="1"/>
  <c r="CA3" i="19"/>
  <c r="AG7" i="12"/>
  <c r="B79" i="13"/>
  <c r="D80" i="16" s="1"/>
  <c r="CY2" i="17" l="1"/>
  <c r="CB3" i="19"/>
  <c r="AH7" i="12"/>
  <c r="B80" i="13"/>
  <c r="D81" i="16" s="1"/>
  <c r="CZ2" i="17" l="1"/>
  <c r="CC3" i="19"/>
  <c r="AI7" i="12"/>
  <c r="B81" i="13"/>
  <c r="D82" i="16" s="1"/>
  <c r="DA2" i="17" l="1"/>
  <c r="CD3" i="19"/>
  <c r="AJ7" i="12"/>
  <c r="B82" i="13"/>
  <c r="D83" i="16" s="1"/>
  <c r="DB2" i="17" l="1"/>
  <c r="CE3" i="19"/>
  <c r="B83" i="13"/>
  <c r="D8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<sst xmlns="http://schemas.openxmlformats.org/spreadsheetml/2006/main" count="1175" uniqueCount="548">
  <si>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</si>
  <si>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</si>
  <si>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</si>
  <si>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</si>
  <si>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</si>
  <si>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</si>
  <si>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</si>
  <si>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</si>
  <si>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</si>
  <si>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</si>
  <si>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</si>
  <si>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</si>
  <si>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</si>
  <si>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</si>
  <si>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</si>
  <si>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</si>
  <si>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</si>
  <si>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</si>
  <si>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</si>
  <si>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</si>
  <si>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</si>
  <si>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</si>
  <si>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</si>
  <si>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</si>
  <si>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</si>
  <si>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</si>
  <si>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</si>
  <si>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</si>
  <si>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</si>
  <si>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</si>
  <si>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</si>
  <si>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</si>
  <si>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</si>
  <si>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</si>
  <si>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</si>
  <si>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</si>
  <si>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</si>
  <si>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</si>
  <si>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</si>
  <si>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</si>
  <si>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</si>
  <si>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</si>
  <si>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</si>
  <si>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</si>
  <si>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</si>
  <si>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</si>
  <si>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</si>
  <si>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</si>
  <si>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</si>
  <si>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</si>
  <si>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</si>
  <si>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</si>
  <si>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</si>
  <si>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</si>
  <si>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</si>
  <si>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</si>
  <si>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</si>
  <si>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</si>
  <si>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</si>
  <si>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</si>
  <si>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</si>
  <si>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</si>
  <si>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</si>
  <si>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</si>
  <si>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</si>
  <si>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</si>
  <si>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</si>
  <si>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</si>
  <si>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</si>
  <si>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</si>
  <si>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</si>
  <si>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</si>
  <si>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</si>
  <si>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</si>
  <si>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</si>
  <si>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</si>
  <si>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</si>
  <si>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</si>
  <si>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</si>
  <si>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</si>
  <si>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</si>
  <si>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</si>
  <si>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</si>
  <si>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</si>
  <si>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</si>
  <si>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</si>
  <si>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</si>
  <si>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</si>
  <si>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</si>
  <si>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</si>
  <si>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</si>
  <si>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</si>
  <si>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</si>
  <si>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</si>
  <si>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</si>
  <si>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</si>
  <si>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</si>
  <si>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</si>
  <si>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</si>
  <si>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</si>
  <si>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</si>
  <si>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</si>
  <si>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</si>
  <si>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</si>
  <si>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</si>
  <si>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</si>
  <si>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</si>
  <si>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</si>
  <si>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</si>
  <si>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</si>
  <si>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</si>
  <si>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</si>
  <si>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</si>
  <si>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</si>
  <si>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</si>
  <si>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</si>
  <si>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</si>
  <si>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</si>
  <si>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</si>
  <si>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</si>
  <si>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</si>
  <si>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</si>
  <si>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</si>
  <si>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</si>
  <si>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</si>
  <si>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</si>
  <si>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</si>
  <si>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</si>
  <si>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</si>
  <si>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</si>
  <si>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</si>
  <si>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</si>
  <si>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</si>
  <si>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</si>
  <si>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</si>
  <si>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</si>
  <si>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</si>
  <si>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</si>
  <si>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</si>
  <si>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</si>
  <si>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</si>
  <si>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</si>
  <si>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</si>
  <si>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</si>
  <si>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</si>
  <si>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</si>
  <si>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</si>
  <si>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</si>
  <si>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</si>
  <si>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</si>
  <si>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</si>
  <si>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</si>
  <si>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</si>
  <si>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</si>
  <si>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</si>
  <si>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</si>
  <si>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</si>
  <si>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</si>
  <si>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</si>
  <si>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</si>
  <si>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</si>
  <si>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</si>
  <si>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</si>
  <si>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</si>
  <si>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</si>
  <si>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</si>
  <si>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</si>
  <si>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</si>
  <si>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</si>
  <si>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</si>
  <si>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</si>
  <si>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</si>
  <si>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</si>
  <si>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</si>
  <si>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</si>
  <si>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</si>
  <si>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</si>
  <si>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</si>
  <si>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</si>
  <si>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</si>
  <si>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</si>
  <si>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</si>
  <si>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</si>
  <si>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</si>
  <si>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</si>
  <si>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</si>
  <si>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</si>
  <si>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</si>
  <si>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</si>
  <si>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</si>
  <si>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</si>
  <si>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</si>
  <si>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</si>
  <si>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</si>
  <si>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</si>
  <si>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</si>
  <si>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</si>
  <si>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</si>
  <si>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</si>
  <si>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</si>
  <si>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</si>
  <si>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</si>
  <si>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</si>
  <si>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</si>
  <si>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</si>
  <si>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</si>
  <si>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</si>
  <si>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</si>
  <si>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</si>
  <si>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</si>
  <si>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</si>
  <si>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</si>
  <si>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</si>
  <si>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</si>
  <si>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</si>
  <si>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</si>
  <si>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</si>
  <si>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</si>
  <si>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</si>
  <si>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</si>
  <si>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</si>
  <si>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</si>
  <si>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</si>
  <si>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</si>
  <si>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</si>
  <si>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</si>
  <si>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</si>
  <si>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</si>
  <si>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</si>
  <si>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</si>
  <si>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</si>
  <si>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</si>
  <si>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</si>
  <si>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</si>
  <si>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</si>
  <si>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</si>
  <si>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</si>
  <si>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</si>
  <si>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</si>
  <si>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</si>
  <si>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</si>
  <si>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</si>
  <si>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</si>
  <si>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</si>
  <si>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</si>
  <si>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</si>
  <si>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</si>
  <si>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</si>
  <si>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</si>
  <si>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</si>
  <si>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</si>
  <si>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</si>
  <si>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</si>
  <si>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</si>
  <si>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</si>
  <si>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</si>
  <si>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</si>
  <si>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</si>
  <si>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</si>
  <si>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</si>
  <si>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</si>
  <si>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</si>
  <si>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</si>
  <si>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</si>
  <si>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</si>
  <si>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</si>
  <si>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</si>
  <si>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</si>
  <si>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</si>
  <si>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</si>
  <si>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</si>
  <si>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</si>
  <si>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</si>
  <si>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</si>
  <si>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</si>
  <si>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</si>
  <si>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</si>
  <si>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</si>
  <si>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</si>
  <si>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</si>
  <si>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</si>
  <si>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</si>
  <si>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</si>
  <si>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</si>
  <si>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</si>
  <si>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</si>
  <si>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</si>
  <si>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</si>
  <si>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</si>
  <si>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</si>
  <si>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</si>
  <si>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</si>
  <si>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</si>
  <si>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</si>
  <si>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</si>
  <si>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</si>
  <si>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</si>
  <si>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</si>
  <si>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</si>
  <si>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</si>
  <si>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</si>
  <si>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</si>
  <si>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</si>
  <si>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</si>
  <si>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</si>
  <si>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</si>
  <si>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</si>
  <si>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</si>
  <si>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</si>
  <si>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</si>
  <si>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</si>
  <si>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</si>
  <si>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</si>
  <si>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</si>
  <si>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</si>
  <si>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</si>
  <si>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</si>
  <si>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</si>
  <si>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</si>
  <si>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</si>
  <si>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</si>
  <si>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</si>
  <si>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</si>
  <si>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</si>
  <si>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</si>
  <si>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</si>
  <si>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</si>
  <si>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</si>
  <si>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</si>
  <si>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</si>
  <si>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</si>
  <si>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</si>
  <si>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</si>
  <si>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</si>
  <si>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</si>
  <si>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</si>
  <si>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</si>
  <si>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</si>
  <si>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</si>
  <si>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</si>
  <si>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</si>
  <si>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</si>
  <si>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</si>
  <si>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</si>
  <si>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</si>
  <si>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</si>
  <si>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</si>
  <si>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</si>
  <si>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</si>
  <si>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</si>
  <si>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</si>
  <si>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</si>
  <si>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</si>
  <si>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</si>
  <si>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</si>
  <si>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</si>
  <si>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</si>
  <si>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</si>
  <si>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</si>
  <si>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</si>
  <si>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</si>
  <si>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</si>
  <si>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</si>
  <si>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</si>
  <si>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</si>
  <si>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</si>
  <si>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</si>
  <si>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</si>
  <si>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</si>
  <si>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</si>
  <si>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</si>
  <si>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</si>
  <si>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</si>
  <si>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</si>
  <si>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</si>
  <si>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</si>
  <si>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</si>
  <si>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</si>
  <si>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</si>
  <si>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</si>
  <si>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</si>
  <si>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</si>
  <si>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</si>
  <si>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</si>
  <si>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</si>
  <si>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</si>
  <si>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</si>
  <si>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</si>
  <si>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</si>
  <si>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</si>
  <si>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</si>
  <si>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</si>
  <si>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</si>
  <si>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</si>
  <si>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</si>
  <si>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</si>
  <si>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</si>
  <si>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</si>
  <si>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</si>
  <si>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</si>
  <si>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</si>
  <si>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</si>
  <si>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</si>
  <si>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</si>
  <si>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</si>
  <si>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</si>
  <si>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</si>
  <si>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</si>
  <si>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</si>
  <si>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</si>
  <si>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</si>
  <si>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</si>
  <si>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</si>
  <si>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</si>
  <si>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</si>
  <si>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</si>
  <si>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</si>
  <si>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</si>
  <si>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</si>
  <si>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</si>
  <si>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</si>
  <si>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</si>
  <si>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</si>
  <si>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</si>
  <si>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</si>
  <si>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</si>
  <si>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</si>
  <si>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</si>
  <si>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</si>
  <si>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</si>
  <si>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</si>
  <si>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</si>
  <si>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</si>
  <si>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</si>
  <si>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</si>
  <si>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</si>
  <si>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1395/04/31</t>
  </si>
  <si>
    <t>کردستان</t>
  </si>
  <si>
    <t>دهگلان</t>
  </si>
  <si>
    <t xml:space="preserve">حسن آباد </t>
  </si>
  <si>
    <t>توربه ریز</t>
  </si>
  <si>
    <t>عباسجوب</t>
  </si>
  <si>
    <t>میرکی</t>
  </si>
  <si>
    <t>علی آباد لوچ</t>
  </si>
  <si>
    <t>سراب حاجی پمق</t>
  </si>
  <si>
    <t>آلی پینک</t>
  </si>
  <si>
    <t>هلیز آباد</t>
  </si>
  <si>
    <t>تاته رشید</t>
  </si>
  <si>
    <t>تازه آباد قروچای</t>
  </si>
  <si>
    <t>کرگ آباد</t>
  </si>
  <si>
    <t>قروچای</t>
  </si>
  <si>
    <t>نیاز</t>
  </si>
  <si>
    <t>کانی پهن</t>
  </si>
  <si>
    <t>چقماق دره</t>
  </si>
  <si>
    <t>شانوره</t>
  </si>
  <si>
    <t>چاغر بلاغ</t>
  </si>
  <si>
    <t>سراب شیخ حسن</t>
  </si>
  <si>
    <t>قره بلاغ</t>
  </si>
  <si>
    <t>گرگانه</t>
  </si>
  <si>
    <t>ناصر آباد</t>
  </si>
  <si>
    <t>طهماسبقلی</t>
  </si>
  <si>
    <t>کاکوی سفلی</t>
  </si>
  <si>
    <t>قاضی جوب</t>
  </si>
  <si>
    <t>سرواله</t>
  </si>
  <si>
    <t>آرزند</t>
  </si>
  <si>
    <t>بلدستی</t>
  </si>
  <si>
    <t xml:space="preserve">صبا </t>
  </si>
  <si>
    <t>دریا</t>
  </si>
  <si>
    <t>مهنا</t>
  </si>
  <si>
    <t>روژان</t>
  </si>
  <si>
    <t>آوا</t>
  </si>
  <si>
    <t>روژ هه لات</t>
  </si>
  <si>
    <t>هیوا</t>
  </si>
  <si>
    <t>پریسا</t>
  </si>
  <si>
    <t>هاوری</t>
  </si>
  <si>
    <t>لاوین</t>
  </si>
  <si>
    <t>هاوین</t>
  </si>
  <si>
    <t>فعال</t>
  </si>
  <si>
    <t>فرزین امانی</t>
  </si>
  <si>
    <t>مرکز نشاط</t>
  </si>
  <si>
    <t>پرستو فعله گری</t>
  </si>
  <si>
    <t>نسرین زارعی</t>
  </si>
  <si>
    <t>سارا عزیزی</t>
  </si>
  <si>
    <t>سوسن خوشنواز</t>
  </si>
  <si>
    <t>ت4</t>
  </si>
  <si>
    <t>پ14</t>
  </si>
  <si>
    <t>پ6</t>
  </si>
  <si>
    <t>پ4</t>
  </si>
  <si>
    <t>رویا خالدیان</t>
  </si>
  <si>
    <t>ناهید خسروی</t>
  </si>
  <si>
    <t>زیبنده محمدی</t>
  </si>
  <si>
    <t>سمیه حسین پناهی</t>
  </si>
  <si>
    <t>زینب حسین پناهی</t>
  </si>
  <si>
    <t>فاطمه اسکندری</t>
  </si>
  <si>
    <t>زینب عبدی</t>
  </si>
  <si>
    <t>فرشته میرکی</t>
  </si>
  <si>
    <t>حمیده مفاخری</t>
  </si>
  <si>
    <t>ثویبه ناصر آبادی</t>
  </si>
  <si>
    <t>فریده شهبازیان</t>
  </si>
  <si>
    <t>فریده محمدی</t>
  </si>
  <si>
    <t>شریفه مفاخری</t>
  </si>
  <si>
    <t>مهین رضایی</t>
  </si>
  <si>
    <t>طیبه مفاخری</t>
  </si>
  <si>
    <t>گلاله زارعی</t>
  </si>
  <si>
    <t>شیدا میرکی</t>
  </si>
  <si>
    <t>شکریه حسین پناهی</t>
  </si>
  <si>
    <t xml:space="preserve">شرمین مفاخری </t>
  </si>
  <si>
    <t>مژگان رضایی</t>
  </si>
  <si>
    <t>سروه سعیدی</t>
  </si>
  <si>
    <t>افسانه محمدی</t>
  </si>
  <si>
    <t>ژیلا مشیر پناهی</t>
  </si>
  <si>
    <t>لیمو اوسطی</t>
  </si>
  <si>
    <t>شهین قوامی</t>
  </si>
  <si>
    <t>لیلا مرادی</t>
  </si>
  <si>
    <t>نیشتمان حسین پناهی</t>
  </si>
  <si>
    <t>الهام میرکی</t>
  </si>
  <si>
    <t>فریده امین پناه</t>
  </si>
  <si>
    <t>صبری مرادی</t>
  </si>
  <si>
    <t>حلیمه مشیر پناهی</t>
  </si>
  <si>
    <t>آرزو آقایی</t>
  </si>
  <si>
    <t>...........</t>
  </si>
  <si>
    <t>1-</t>
  </si>
  <si>
    <t>قوی</t>
  </si>
  <si>
    <t>متوسط</t>
  </si>
  <si>
    <t>کم</t>
  </si>
  <si>
    <t>ندارد</t>
  </si>
  <si>
    <t>تشکیل نشده</t>
  </si>
  <si>
    <t>ماهانه</t>
  </si>
  <si>
    <t>مرتب</t>
  </si>
  <si>
    <t>دارد</t>
  </si>
  <si>
    <t>انجام شده</t>
  </si>
  <si>
    <t>انجام نشده</t>
  </si>
  <si>
    <t>بی نقص</t>
  </si>
  <si>
    <t>94/11/20</t>
  </si>
  <si>
    <t>94/11/25</t>
  </si>
  <si>
    <t>94/10/13</t>
  </si>
  <si>
    <t>94/11/10</t>
  </si>
  <si>
    <t>95/1/16</t>
  </si>
  <si>
    <t>95/3/9</t>
  </si>
  <si>
    <t>مرکزی</t>
  </si>
  <si>
    <t>قروه مرکزی</t>
  </si>
  <si>
    <t>مولوی کرد</t>
  </si>
  <si>
    <t>96/1/22</t>
  </si>
  <si>
    <t>96/1/17</t>
  </si>
  <si>
    <t>96/1/20</t>
  </si>
  <si>
    <t>96/2/28</t>
  </si>
  <si>
    <t>دریافت وام بانکی</t>
  </si>
  <si>
    <t>شعبه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</si>
</sst>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516">
    <xf numFmtId="0" fontId="0" fillId="0" borderId="0" xfId="0"/>
    <xf numFmtId="0" fontId="5" fillId="0" borderId="0" xfId="0" applyFont="1" applyAlignment="1">
      <alignment horizontal="center" vertical="center"/>
    </xf>
    <xf numFmtId="3" fontId="5" fillId="0" borderId="0" xfId="0" applyNumberFormat="1" applyFont="1" applyAlignment="1">
      <alignment horizontal="center" vertical="center"/>
    </xf>
    <xf numFmtId="3" fontId="12"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10" fillId="0" borderId="0" xfId="0" applyNumberFormat="1" applyFont="1" applyAlignment="1">
      <alignment horizontal="center" vertical="center"/>
    </xf>
    <xf numFmtId="3" fontId="12" fillId="12" borderId="43"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0" xfId="0" applyNumberFormat="1" applyFont="1" applyFill="1" applyBorder="1" applyAlignment="1">
      <alignment horizontal="center" vertical="center" wrapText="1" readingOrder="2"/>
    </xf>
    <xf numFmtId="3" fontId="21" fillId="13" borderId="31" xfId="0" applyNumberFormat="1" applyFont="1" applyFill="1" applyBorder="1" applyAlignment="1">
      <alignment horizontal="center" vertical="center" wrapText="1" readingOrder="2"/>
    </xf>
    <xf numFmtId="3" fontId="21" fillId="13" borderId="53" xfId="0" applyNumberFormat="1" applyFont="1" applyFill="1" applyBorder="1" applyAlignment="1">
      <alignment horizontal="center" vertical="center" wrapText="1" readingOrder="2"/>
    </xf>
    <xf numFmtId="3" fontId="21" fillId="14" borderId="47" xfId="0" applyNumberFormat="1" applyFont="1" applyFill="1" applyBorder="1" applyAlignment="1">
      <alignment horizontal="center" vertical="center" wrapText="1" readingOrder="2"/>
    </xf>
    <xf numFmtId="3" fontId="21" fillId="14" borderId="31" xfId="0" applyNumberFormat="1" applyFont="1" applyFill="1" applyBorder="1" applyAlignment="1">
      <alignment horizontal="center" vertical="center" wrapText="1" readingOrder="2"/>
    </xf>
    <xf numFmtId="0" fontId="21" fillId="15" borderId="30" xfId="0"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7" xfId="0" applyFont="1" applyFill="1" applyBorder="1" applyAlignment="1">
      <alignment horizontal="center" vertical="center" wrapText="1" readingOrder="2"/>
    </xf>
    <xf numFmtId="3" fontId="21" fillId="16" borderId="30" xfId="0" applyNumberFormat="1" applyFont="1" applyFill="1" applyBorder="1" applyAlignment="1">
      <alignment horizontal="center" vertical="center" wrapText="1" readingOrder="2"/>
    </xf>
    <xf numFmtId="3" fontId="21" fillId="16" borderId="53"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0" xfId="0" applyFont="1" applyFill="1" applyBorder="1" applyAlignment="1">
      <alignment horizontal="center" vertical="center" wrapText="1" readingOrder="2"/>
    </xf>
    <xf numFmtId="0" fontId="23" fillId="16" borderId="53" xfId="0" applyFont="1" applyFill="1" applyBorder="1" applyAlignment="1">
      <alignment horizontal="center" vertical="center" wrapText="1" readingOrder="2"/>
    </xf>
    <xf numFmtId="0" fontId="23" fillId="7" borderId="30"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7" xfId="0" applyFont="1" applyFill="1" applyBorder="1" applyAlignment="1">
      <alignment horizontal="center" vertical="center" wrapText="1" readingOrder="2"/>
    </xf>
    <xf numFmtId="0" fontId="23" fillId="17" borderId="30"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1" fillId="17" borderId="31" xfId="0" applyFont="1" applyFill="1" applyBorder="1" applyAlignment="1">
      <alignment horizontal="center" vertical="center" wrapText="1" readingOrder="2"/>
    </xf>
    <xf numFmtId="0" fontId="23" fillId="17" borderId="53" xfId="0" applyFont="1" applyFill="1" applyBorder="1" applyAlignment="1">
      <alignment horizontal="center" vertical="center" wrapText="1" readingOrder="2"/>
    </xf>
    <xf numFmtId="0" fontId="11" fillId="0" borderId="0" xfId="0" applyFont="1" applyAlignment="1">
      <alignment horizontal="center" vertical="center"/>
    </xf>
    <xf numFmtId="0" fontId="12"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21" fillId="13" borderId="10" xfId="0" applyNumberFormat="1" applyFont="1" applyFill="1" applyBorder="1" applyAlignment="1">
      <alignment horizontal="center" vertical="center" wrapText="1" readingOrder="2"/>
    </xf>
    <xf numFmtId="3" fontId="12" fillId="14" borderId="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1" fillId="14" borderId="11" xfId="0" applyNumberFormat="1" applyFont="1" applyFill="1" applyBorder="1" applyAlignment="1">
      <alignment horizontal="center" vertical="center" wrapText="1"/>
    </xf>
    <xf numFmtId="3" fontId="12" fillId="14" borderId="10" xfId="0" applyNumberFormat="1" applyFont="1" applyFill="1" applyBorder="1" applyAlignment="1">
      <alignment horizontal="center" vertical="center" wrapText="1"/>
    </xf>
    <xf numFmtId="3" fontId="12" fillId="15" borderId="1" xfId="0" applyNumberFormat="1" applyFont="1" applyFill="1" applyBorder="1" applyAlignment="1">
      <alignment horizontal="center" vertical="center" wrapText="1"/>
    </xf>
    <xf numFmtId="3" fontId="12" fillId="15" borderId="11" xfId="0" applyNumberFormat="1" applyFont="1" applyFill="1" applyBorder="1" applyAlignment="1">
      <alignment horizontal="center" vertical="center" wrapText="1"/>
    </xf>
    <xf numFmtId="3" fontId="12"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2"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0" xfId="0" applyFont="1" applyFill="1" applyBorder="1" applyAlignment="1">
      <alignment horizontal="center" vertical="center"/>
    </xf>
    <xf numFmtId="0" fontId="11" fillId="17" borderId="1" xfId="0" applyFont="1" applyFill="1" applyBorder="1" applyAlignment="1">
      <alignment horizontal="center" vertical="center"/>
    </xf>
    <xf numFmtId="0" fontId="11" fillId="17" borderId="11" xfId="0" applyFont="1" applyFill="1" applyBorder="1" applyAlignment="1">
      <alignment horizontal="center" vertical="center"/>
    </xf>
    <xf numFmtId="0" fontId="11" fillId="17" borderId="10"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15" xfId="0" applyFont="1" applyFill="1" applyBorder="1" applyAlignment="1">
      <alignment horizontal="center" vertical="center"/>
    </xf>
    <xf numFmtId="0" fontId="5" fillId="19" borderId="29" xfId="0" applyFont="1" applyFill="1" applyBorder="1" applyAlignment="1">
      <alignment horizontal="center" vertical="center"/>
    </xf>
    <xf numFmtId="0" fontId="5" fillId="19" borderId="5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3" xfId="0" applyFont="1" applyFill="1" applyBorder="1" applyAlignment="1">
      <alignment horizontal="center" vertical="center"/>
    </xf>
    <xf numFmtId="3" fontId="6" fillId="0" borderId="0" xfId="0" applyNumberFormat="1" applyFont="1" applyAlignment="1">
      <alignment horizontal="center" vertical="center"/>
    </xf>
    <xf numFmtId="3" fontId="28" fillId="21" borderId="26"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wrapText="1" readingOrder="2"/>
    </xf>
    <xf numFmtId="3" fontId="27" fillId="21" borderId="55" xfId="0" applyNumberFormat="1" applyFont="1" applyFill="1" applyBorder="1" applyAlignment="1">
      <alignment horizontal="center" vertical="center" textRotation="90" wrapText="1" readingOrder="2"/>
    </xf>
    <xf numFmtId="3" fontId="26" fillId="21" borderId="27" xfId="0" applyNumberFormat="1" applyFont="1" applyFill="1" applyBorder="1" applyAlignment="1">
      <alignment horizontal="center" vertical="center" wrapText="1"/>
    </xf>
    <xf numFmtId="3" fontId="29" fillId="21" borderId="22" xfId="0" applyNumberFormat="1" applyFont="1" applyFill="1" applyBorder="1" applyAlignment="1">
      <alignment horizontal="center" vertical="center" wrapText="1" readingOrder="2"/>
    </xf>
    <xf numFmtId="3" fontId="31" fillId="21" borderId="22" xfId="0" applyNumberFormat="1" applyFont="1" applyFill="1" applyBorder="1" applyAlignment="1">
      <alignment horizontal="center" vertical="center" wrapText="1"/>
    </xf>
    <xf numFmtId="3" fontId="26" fillId="21" borderId="28" xfId="0" applyNumberFormat="1" applyFont="1" applyFill="1" applyBorder="1" applyAlignment="1">
      <alignment horizontal="center" vertical="center" wrapText="1"/>
    </xf>
    <xf numFmtId="3" fontId="29" fillId="21" borderId="33" xfId="0" applyNumberFormat="1" applyFont="1" applyFill="1" applyBorder="1" applyAlignment="1">
      <alignment horizontal="center" vertical="center" wrapText="1" readingOrder="2"/>
    </xf>
    <xf numFmtId="3" fontId="27" fillId="20" borderId="32" xfId="0" applyNumberFormat="1" applyFont="1" applyFill="1" applyBorder="1" applyAlignment="1">
      <alignment horizontal="center" vertical="center" wrapText="1"/>
    </xf>
    <xf numFmtId="3" fontId="19" fillId="20" borderId="64" xfId="0" applyNumberFormat="1" applyFont="1" applyFill="1" applyBorder="1" applyAlignment="1">
      <alignment horizontal="center" vertical="center" wrapText="1"/>
    </xf>
    <xf numFmtId="3" fontId="23" fillId="20" borderId="35" xfId="0" applyNumberFormat="1" applyFont="1" applyFill="1" applyBorder="1" applyAlignment="1">
      <alignment horizontal="center" vertical="center" wrapText="1"/>
    </xf>
    <xf numFmtId="3" fontId="27" fillId="21" borderId="57" xfId="0" applyNumberFormat="1" applyFont="1" applyFill="1" applyBorder="1" applyAlignment="1">
      <alignment horizontal="center" vertical="center" textRotation="90" wrapText="1" readingOrder="2"/>
    </xf>
    <xf numFmtId="3" fontId="27" fillId="21" borderId="59" xfId="0" applyNumberFormat="1" applyFont="1" applyFill="1" applyBorder="1" applyAlignment="1">
      <alignment horizontal="center" vertical="center" textRotation="90" wrapText="1" readingOrder="2"/>
    </xf>
    <xf numFmtId="3" fontId="31" fillId="21" borderId="32" xfId="0" applyNumberFormat="1" applyFont="1" applyFill="1" applyBorder="1" applyAlignment="1">
      <alignment horizontal="center" vertical="center" wrapText="1"/>
    </xf>
    <xf numFmtId="3" fontId="32" fillId="21" borderId="47" xfId="0" applyNumberFormat="1" applyFont="1" applyFill="1" applyBorder="1" applyAlignment="1">
      <alignment horizontal="center" vertical="center" wrapText="1"/>
    </xf>
    <xf numFmtId="3" fontId="27" fillId="21" borderId="30" xfId="0" applyNumberFormat="1" applyFont="1" applyFill="1" applyBorder="1" applyAlignment="1">
      <alignment horizontal="center" vertical="center" textRotation="90" wrapText="1" readingOrder="2"/>
    </xf>
    <xf numFmtId="3" fontId="23" fillId="21" borderId="31" xfId="0" applyNumberFormat="1" applyFont="1" applyFill="1" applyBorder="1" applyAlignment="1">
      <alignment horizontal="center" vertical="center" wrapText="1"/>
    </xf>
    <xf numFmtId="3" fontId="27" fillId="21" borderId="46" xfId="0" applyNumberFormat="1" applyFont="1" applyFill="1" applyBorder="1" applyAlignment="1">
      <alignment horizontal="center" vertical="center" textRotation="90" wrapText="1" readingOrder="2"/>
    </xf>
    <xf numFmtId="4" fontId="30" fillId="21" borderId="62" xfId="0" applyNumberFormat="1" applyFont="1" applyFill="1" applyBorder="1" applyAlignment="1">
      <alignment horizontal="center" vertical="center" wrapText="1"/>
    </xf>
    <xf numFmtId="4" fontId="30" fillId="21" borderId="50" xfId="0" applyNumberFormat="1" applyFont="1" applyFill="1" applyBorder="1" applyAlignment="1">
      <alignment horizontal="center" vertical="center" wrapText="1"/>
    </xf>
    <xf numFmtId="3" fontId="27" fillId="20" borderId="28" xfId="0" applyNumberFormat="1" applyFont="1" applyFill="1" applyBorder="1" applyAlignment="1">
      <alignment horizontal="center" vertical="center" textRotation="90" wrapText="1" readingOrder="2"/>
    </xf>
    <xf numFmtId="3" fontId="27" fillId="20" borderId="33" xfId="0" applyNumberFormat="1" applyFont="1" applyFill="1" applyBorder="1" applyAlignment="1">
      <alignment horizontal="center" vertical="center" textRotation="90" wrapText="1" readingOrder="2"/>
    </xf>
    <xf numFmtId="3" fontId="27" fillId="20" borderId="29" xfId="0" applyNumberFormat="1" applyFont="1" applyFill="1" applyBorder="1" applyAlignment="1">
      <alignment horizontal="center" vertical="center" textRotation="90" wrapText="1" readingOrder="2"/>
    </xf>
    <xf numFmtId="3" fontId="19" fillId="21" borderId="31" xfId="0" applyNumberFormat="1" applyFont="1" applyFill="1" applyBorder="1" applyAlignment="1">
      <alignment horizontal="center" vertical="center" wrapText="1"/>
    </xf>
    <xf numFmtId="1" fontId="10" fillId="19" borderId="55" xfId="0" applyNumberFormat="1" applyFont="1" applyFill="1" applyBorder="1" applyAlignment="1">
      <alignment horizontal="center" vertical="center" wrapText="1"/>
    </xf>
    <xf numFmtId="3" fontId="26"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3" fillId="20" borderId="34"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31" fillId="21" borderId="58"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35"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9" xfId="0" applyNumberFormat="1" applyFont="1" applyFill="1" applyBorder="1" applyAlignment="1">
      <alignment horizontal="center" vertical="center" wrapText="1"/>
    </xf>
    <xf numFmtId="3" fontId="32" fillId="21" borderId="35" xfId="0" applyNumberFormat="1" applyFont="1" applyFill="1" applyBorder="1" applyAlignment="1">
      <alignment horizontal="center" vertical="center" wrapText="1"/>
    </xf>
    <xf numFmtId="3" fontId="32" fillId="21" borderId="60" xfId="0" applyNumberFormat="1" applyFont="1" applyFill="1" applyBorder="1" applyAlignment="1">
      <alignment horizontal="center" vertical="center" wrapText="1"/>
    </xf>
    <xf numFmtId="3" fontId="27" fillId="21" borderId="61" xfId="0" applyNumberFormat="1" applyFont="1" applyFill="1" applyBorder="1" applyAlignment="1">
      <alignment horizontal="center" vertical="center" textRotation="90" wrapText="1" readingOrder="2"/>
    </xf>
    <xf numFmtId="3" fontId="28" fillId="21" borderId="56" xfId="0" applyNumberFormat="1" applyFont="1" applyFill="1" applyBorder="1" applyAlignment="1">
      <alignment horizontal="center" vertical="center" wrapText="1" readingOrder="2"/>
    </xf>
    <xf numFmtId="3" fontId="29" fillId="21" borderId="15" xfId="0" applyNumberFormat="1" applyFont="1" applyFill="1" applyBorder="1" applyAlignment="1">
      <alignment horizontal="center" vertical="center" wrapText="1" readingOrder="2"/>
    </xf>
    <xf numFmtId="3" fontId="29" fillId="21" borderId="29" xfId="0" applyNumberFormat="1" applyFont="1" applyFill="1" applyBorder="1" applyAlignment="1">
      <alignment horizontal="center" vertical="center" wrapText="1" readingOrder="2"/>
    </xf>
    <xf numFmtId="3" fontId="27"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8"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4" fontId="31" fillId="21" borderId="10" xfId="0" applyNumberFormat="1" applyFont="1" applyFill="1" applyBorder="1" applyAlignment="1">
      <alignment horizontal="center" vertical="center" wrapText="1"/>
    </xf>
    <xf numFmtId="3" fontId="27" fillId="20" borderId="70" xfId="0" applyNumberFormat="1" applyFont="1" applyFill="1" applyBorder="1" applyAlignment="1">
      <alignment horizontal="center" vertical="center" textRotation="90" wrapText="1" readingOrder="2"/>
    </xf>
    <xf numFmtId="3" fontId="27" fillId="20" borderId="58" xfId="0" applyNumberFormat="1" applyFont="1" applyFill="1" applyBorder="1" applyAlignment="1">
      <alignment horizontal="center" vertical="center" textRotation="90" wrapText="1" readingOrder="2"/>
    </xf>
    <xf numFmtId="3" fontId="21" fillId="20" borderId="52" xfId="0" applyNumberFormat="1" applyFont="1" applyFill="1" applyBorder="1" applyAlignment="1">
      <alignment horizontal="center" vertical="center"/>
    </xf>
    <xf numFmtId="3" fontId="21" fillId="20" borderId="57" xfId="0" applyNumberFormat="1" applyFont="1" applyFill="1" applyBorder="1" applyAlignment="1">
      <alignment horizontal="center" vertical="center"/>
    </xf>
    <xf numFmtId="3" fontId="21"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7" fillId="20" borderId="37" xfId="0" applyNumberFormat="1" applyFont="1" applyFill="1" applyBorder="1" applyAlignment="1">
      <alignment horizontal="center" vertical="center" textRotation="90" wrapText="1" readingOrder="2"/>
    </xf>
    <xf numFmtId="3" fontId="6" fillId="19" borderId="23" xfId="0" applyNumberFormat="1" applyFont="1" applyFill="1" applyBorder="1" applyAlignment="1">
      <alignment horizontal="center" vertical="center"/>
    </xf>
    <xf numFmtId="3" fontId="6" fillId="19" borderId="67" xfId="0" applyNumberFormat="1" applyFont="1" applyFill="1" applyBorder="1" applyAlignment="1">
      <alignment horizontal="center" vertical="center"/>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1" fontId="10" fillId="19" borderId="26" xfId="0" applyNumberFormat="1" applyFont="1" applyFill="1" applyBorder="1" applyAlignment="1">
      <alignment horizontal="center" vertical="center" wrapText="1"/>
    </xf>
    <xf numFmtId="3" fontId="26" fillId="19" borderId="27" xfId="0" applyNumberFormat="1" applyFont="1" applyFill="1" applyBorder="1" applyAlignment="1">
      <alignment horizontal="center" vertical="center" textRotation="90" wrapText="1" readingOrder="2"/>
    </xf>
    <xf numFmtId="3" fontId="26" fillId="19" borderId="28" xfId="0" applyNumberFormat="1" applyFont="1" applyFill="1" applyBorder="1" applyAlignment="1">
      <alignment horizontal="center" vertical="center" textRotation="90" wrapText="1" readingOrder="2"/>
    </xf>
    <xf numFmtId="3" fontId="26"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12" fillId="16" borderId="8" xfId="0" applyNumberFormat="1" applyFont="1" applyFill="1" applyBorder="1" applyAlignment="1">
      <alignment horizontal="center" vertical="center" wrapText="1"/>
    </xf>
    <xf numFmtId="3" fontId="12" fillId="15" borderId="9" xfId="0" applyNumberFormat="1" applyFont="1" applyFill="1" applyBorder="1" applyAlignment="1">
      <alignment horizontal="center" vertical="center" wrapText="1"/>
    </xf>
    <xf numFmtId="3" fontId="21"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0" fontId="5" fillId="19" borderId="67" xfId="0"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6" fillId="19" borderId="67" xfId="0" applyNumberFormat="1" applyFont="1" applyFill="1" applyBorder="1" applyAlignment="1">
      <alignment horizont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0" fontId="22" fillId="21" borderId="34" xfId="0" applyFont="1" applyFill="1" applyBorder="1" applyAlignment="1">
      <alignment horizontal="center" vertical="center" wrapText="1"/>
    </xf>
    <xf numFmtId="0" fontId="22" fillId="21" borderId="35" xfId="0" applyFont="1" applyFill="1" applyBorder="1" applyAlignment="1">
      <alignment horizontal="center" vertical="center" wrapText="1"/>
    </xf>
    <xf numFmtId="1" fontId="22" fillId="21" borderId="35" xfId="0" applyNumberFormat="1" applyFont="1" applyFill="1" applyBorder="1" applyAlignment="1">
      <alignment horizontal="center" vertical="center" wrapText="1"/>
    </xf>
    <xf numFmtId="0" fontId="22" fillId="21" borderId="36" xfId="0" applyFont="1" applyFill="1" applyBorder="1" applyAlignment="1">
      <alignment horizontal="center" vertical="center" wrapText="1"/>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0" fillId="19" borderId="19" xfId="0" applyNumberFormat="1" applyFont="1" applyFill="1" applyBorder="1" applyAlignment="1" applyProtection="1">
      <alignment horizontal="right" vertical="center" wrapText="1" readingOrder="2"/>
    </xf>
    <xf numFmtId="3" fontId="21"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1" fontId="21" fillId="6" borderId="40" xfId="0" applyNumberFormat="1" applyFont="1" applyFill="1" applyBorder="1" applyAlignment="1" applyProtection="1">
      <alignment horizontal="right" vertical="center" wrapText="1" readingOrder="2"/>
    </xf>
    <xf numFmtId="1" fontId="21" fillId="19" borderId="19" xfId="0" applyNumberFormat="1" applyFont="1" applyFill="1" applyBorder="1" applyAlignment="1" applyProtection="1">
      <alignment horizontal="right" vertical="center" wrapText="1" readingOrder="2"/>
    </xf>
    <xf numFmtId="3" fontId="20" fillId="6" borderId="40" xfId="0" applyNumberFormat="1" applyFont="1" applyFill="1" applyBorder="1" applyAlignment="1" applyProtection="1">
      <alignment horizontal="right" vertical="center" wrapText="1" readingOrder="2"/>
    </xf>
    <xf numFmtId="3" fontId="20" fillId="19" borderId="20" xfId="0" applyNumberFormat="1" applyFont="1" applyFill="1" applyBorder="1" applyAlignment="1" applyProtection="1">
      <alignment horizontal="right" vertical="center" wrapText="1" readingOrder="2"/>
    </xf>
    <xf numFmtId="3" fontId="20" fillId="6" borderId="17" xfId="0" applyNumberFormat="1" applyFont="1" applyFill="1" applyBorder="1" applyAlignment="1" applyProtection="1">
      <alignment horizontal="right" vertical="center" wrapText="1" readingOrder="2"/>
    </xf>
    <xf numFmtId="3" fontId="20" fillId="19" borderId="40" xfId="0" applyNumberFormat="1" applyFont="1" applyFill="1" applyBorder="1" applyAlignment="1" applyProtection="1">
      <alignment horizontal="right" vertical="center" wrapText="1" readingOrder="2"/>
    </xf>
    <xf numFmtId="3" fontId="20" fillId="6" borderId="19"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21" fillId="6" borderId="24" xfId="0" applyNumberFormat="1" applyFont="1" applyFill="1" applyBorder="1" applyAlignment="1" applyProtection="1">
      <alignment horizontal="right" vertical="center" wrapText="1" readingOrder="2"/>
    </xf>
    <xf numFmtId="3" fontId="20" fillId="19" borderId="24" xfId="0" applyNumberFormat="1" applyFont="1" applyFill="1" applyBorder="1" applyAlignment="1" applyProtection="1">
      <alignment horizontal="right" vertical="center" wrapText="1" readingOrder="2"/>
    </xf>
    <xf numFmtId="0" fontId="7" fillId="6" borderId="23" xfId="0" applyFont="1" applyFill="1" applyBorder="1" applyAlignment="1">
      <alignment horizontal="center" vertical="center"/>
    </xf>
    <xf numFmtId="0" fontId="7" fillId="6" borderId="67"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52"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1"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0" fillId="0" borderId="0" xfId="0" applyFont="1" applyFill="1"/>
    <xf numFmtId="0" fontId="6" fillId="0" borderId="0" xfId="0" applyFont="1"/>
    <xf numFmtId="1" fontId="34" fillId="0" borderId="23" xfId="0" applyNumberFormat="1" applyFont="1" applyBorder="1" applyAlignment="1">
      <alignment horizontal="center" vertical="center" wrapText="1" readingOrder="2"/>
    </xf>
    <xf numFmtId="1" fontId="34" fillId="0" borderId="67" xfId="0" applyNumberFormat="1" applyFont="1" applyBorder="1" applyAlignment="1">
      <alignment horizontal="center" vertical="center" wrapText="1" readingOrder="2"/>
    </xf>
    <xf numFmtId="3" fontId="26" fillId="0" borderId="72" xfId="0" applyNumberFormat="1" applyFont="1" applyFill="1" applyBorder="1" applyAlignment="1">
      <alignment horizontal="center" vertical="center" wrapText="1"/>
    </xf>
    <xf numFmtId="3" fontId="30" fillId="0" borderId="47" xfId="0" applyNumberFormat="1" applyFont="1" applyFill="1" applyBorder="1" applyAlignment="1">
      <alignment horizontal="center" vertical="center" wrapText="1" readingOrder="2"/>
    </xf>
    <xf numFmtId="3" fontId="10" fillId="0" borderId="26" xfId="0" applyNumberFormat="1" applyFont="1" applyBorder="1" applyAlignment="1">
      <alignment horizontal="center" vertical="center" textRotation="90" readingOrder="2"/>
    </xf>
    <xf numFmtId="3" fontId="10" fillId="0" borderId="55" xfId="0" applyNumberFormat="1" applyFont="1" applyBorder="1" applyAlignment="1">
      <alignment horizontal="center" vertical="center" textRotation="90" readingOrder="2"/>
    </xf>
    <xf numFmtId="3" fontId="21" fillId="25" borderId="26" xfId="0" applyNumberFormat="1" applyFont="1" applyFill="1" applyBorder="1" applyAlignment="1">
      <alignment horizontal="center" vertical="center"/>
    </xf>
    <xf numFmtId="3" fontId="21" fillId="25" borderId="55" xfId="0" applyNumberFormat="1" applyFont="1" applyFill="1" applyBorder="1" applyAlignment="1">
      <alignment horizontal="center" vertical="center"/>
    </xf>
    <xf numFmtId="3" fontId="21" fillId="15" borderId="26" xfId="0" applyNumberFormat="1" applyFont="1" applyFill="1" applyBorder="1" applyAlignment="1">
      <alignment horizontal="center" vertical="center"/>
    </xf>
    <xf numFmtId="3" fontId="21" fillId="15" borderId="56" xfId="0" applyNumberFormat="1" applyFont="1" applyFill="1" applyBorder="1" applyAlignment="1">
      <alignment horizontal="center" vertical="center"/>
    </xf>
    <xf numFmtId="3" fontId="26" fillId="0" borderId="27" xfId="0" applyNumberFormat="1" applyFont="1" applyFill="1" applyBorder="1" applyAlignment="1">
      <alignment horizontal="center" vertical="center" wrapText="1"/>
    </xf>
    <xf numFmtId="3" fontId="30" fillId="0" borderId="31" xfId="0" applyNumberFormat="1" applyFont="1" applyFill="1" applyBorder="1" applyAlignment="1">
      <alignment horizontal="center" vertical="center" wrapText="1" readingOrder="2"/>
    </xf>
    <xf numFmtId="3" fontId="10" fillId="0" borderId="27" xfId="0" applyNumberFormat="1" applyFont="1" applyBorder="1" applyAlignment="1">
      <alignment horizontal="center" vertical="center" textRotation="90" readingOrder="2"/>
    </xf>
    <xf numFmtId="3" fontId="10" fillId="0" borderId="22"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22"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15" xfId="0" applyNumberFormat="1" applyFont="1" applyFill="1" applyBorder="1" applyAlignment="1">
      <alignment horizontal="center" vertical="center"/>
    </xf>
    <xf numFmtId="3" fontId="26" fillId="0" borderId="70" xfId="0" applyNumberFormat="1" applyFont="1" applyFill="1" applyBorder="1" applyAlignment="1">
      <alignment horizontal="center" vertical="center" wrapText="1"/>
    </xf>
    <xf numFmtId="3" fontId="30" fillId="0" borderId="37" xfId="0" applyNumberFormat="1" applyFont="1" applyFill="1" applyBorder="1" applyAlignment="1">
      <alignment horizontal="center" vertical="center" wrapText="1" readingOrder="2"/>
    </xf>
    <xf numFmtId="3" fontId="10" fillId="0" borderId="28" xfId="0" applyNumberFormat="1" applyFont="1" applyBorder="1" applyAlignment="1">
      <alignment horizontal="center" vertical="center" textRotation="90" readingOrder="2"/>
    </xf>
    <xf numFmtId="3" fontId="10" fillId="0" borderId="33"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3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4" xfId="0" applyNumberFormat="1" applyFont="1" applyFill="1" applyBorder="1" applyAlignment="1">
      <alignment horizontal="center" vertical="center"/>
    </xf>
    <xf numFmtId="0" fontId="20" fillId="0" borderId="0" xfId="0" applyFont="1"/>
    <xf numFmtId="0" fontId="10" fillId="0" borderId="0" xfId="0" applyFont="1"/>
    <xf numFmtId="3" fontId="21" fillId="15" borderId="3" xfId="0" applyNumberFormat="1" applyFont="1" applyFill="1" applyBorder="1" applyAlignment="1">
      <alignment horizontal="center" vertical="center"/>
    </xf>
    <xf numFmtId="3" fontId="21" fillId="15" borderId="12"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25" borderId="15"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1"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1" fillId="25" borderId="65"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1" fillId="25" borderId="29"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76" xfId="0" applyNumberFormat="1" applyFont="1" applyFill="1" applyBorder="1" applyAlignment="1">
      <alignment horizontal="center" vertical="center"/>
    </xf>
    <xf numFmtId="3" fontId="21" fillId="15" borderId="65"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1" fillId="15" borderId="59" xfId="0" applyNumberFormat="1" applyFont="1" applyFill="1" applyBorder="1" applyAlignment="1">
      <alignment horizontal="center" vertical="center"/>
    </xf>
    <xf numFmtId="3" fontId="27" fillId="0" borderId="26" xfId="0" applyNumberFormat="1" applyFont="1" applyFill="1" applyBorder="1" applyAlignment="1">
      <alignment horizontal="center" vertical="center" textRotation="90" wrapText="1" readingOrder="2"/>
    </xf>
    <xf numFmtId="3" fontId="27" fillId="0" borderId="55" xfId="0" applyNumberFormat="1" applyFont="1" applyFill="1" applyBorder="1" applyAlignment="1">
      <alignment horizontal="center" vertical="center" textRotation="90" wrapText="1" readingOrder="2"/>
    </xf>
    <xf numFmtId="3" fontId="27" fillId="0" borderId="28" xfId="0" applyNumberFormat="1" applyFont="1" applyFill="1" applyBorder="1" applyAlignment="1">
      <alignment horizontal="center" vertical="center" textRotation="90" wrapText="1" readingOrder="2"/>
    </xf>
    <xf numFmtId="3" fontId="27"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0" fillId="0" borderId="22" xfId="0" applyNumberFormat="1" applyBorder="1" applyAlignment="1" applyProtection="1">
      <alignment wrapText="1"/>
      <protection locked="0"/>
    </xf>
    <xf numFmtId="3" fontId="9" fillId="0" borderId="22" xfId="0" applyNumberFormat="1" applyFont="1" applyBorder="1" applyAlignment="1" applyProtection="1">
      <alignment horizontal="center" vertical="center" wrapText="1"/>
      <protection locked="0"/>
    </xf>
    <xf numFmtId="3" fontId="1" fillId="2" borderId="22" xfId="0" applyNumberFormat="1" applyFont="1" applyFill="1" applyBorder="1" applyAlignment="1" applyProtection="1">
      <alignment horizontal="justify" vertical="center" wrapText="1"/>
      <protection locked="0"/>
    </xf>
    <xf numFmtId="3" fontId="3" fillId="0" borderId="22" xfId="0" applyNumberFormat="1" applyFont="1" applyBorder="1" applyAlignment="1" applyProtection="1">
      <alignment horizontal="center" vertical="center" wrapText="1"/>
      <protection locked="0"/>
    </xf>
    <xf numFmtId="3" fontId="2" fillId="5" borderId="22" xfId="0" applyNumberFormat="1" applyFont="1" applyFill="1" applyBorder="1" applyAlignment="1" applyProtection="1">
      <alignment horizontal="justify" vertical="center" wrapText="1" readingOrder="2"/>
    </xf>
    <xf numFmtId="3" fontId="8" fillId="5" borderId="22" xfId="0" applyNumberFormat="1" applyFont="1" applyFill="1" applyBorder="1" applyAlignment="1" applyProtection="1">
      <alignment horizontal="center" vertical="center" wrapText="1" readingOrder="2"/>
      <protection locked="0"/>
    </xf>
    <xf numFmtId="3" fontId="7" fillId="5" borderId="22" xfId="0" applyNumberFormat="1" applyFont="1" applyFill="1" applyBorder="1" applyAlignment="1" applyProtection="1">
      <alignment horizontal="justify" vertical="center" wrapText="1" readingOrder="2"/>
    </xf>
    <xf numFmtId="3" fontId="7" fillId="5" borderId="22" xfId="0" applyNumberFormat="1" applyFont="1" applyFill="1" applyBorder="1" applyAlignment="1" applyProtection="1">
      <alignment horizontal="center" vertical="center" wrapText="1" readingOrder="2"/>
      <protection locked="0"/>
    </xf>
    <xf numFmtId="3" fontId="7" fillId="5" borderId="22" xfId="0" applyNumberFormat="1" applyFont="1" applyFill="1" applyBorder="1" applyAlignment="1" applyProtection="1">
      <alignment horizontal="center" vertical="center" wrapText="1" readingOrder="2"/>
    </xf>
    <xf numFmtId="3" fontId="7" fillId="4" borderId="22" xfId="0" applyNumberFormat="1" applyFont="1" applyFill="1" applyBorder="1" applyAlignment="1" applyProtection="1">
      <alignment horizontal="justify" vertical="center" wrapText="1" readingOrder="2"/>
    </xf>
    <xf numFmtId="3" fontId="5" fillId="4" borderId="22" xfId="0" applyNumberFormat="1" applyFont="1" applyFill="1" applyBorder="1" applyAlignment="1" applyProtection="1">
      <alignment horizontal="center" vertical="center" wrapText="1" readingOrder="2"/>
      <protection locked="0"/>
    </xf>
    <xf numFmtId="0" fontId="0" fillId="0" borderId="22" xfId="0" applyNumberFormat="1" applyBorder="1" applyAlignment="1" applyProtection="1">
      <alignment wrapText="1"/>
      <protection locked="0"/>
    </xf>
    <xf numFmtId="0" fontId="7" fillId="4" borderId="22" xfId="0" applyNumberFormat="1" applyFont="1" applyFill="1" applyBorder="1" applyAlignment="1" applyProtection="1">
      <alignment horizontal="justify" vertical="center" wrapText="1" readingOrder="2"/>
    </xf>
    <xf numFmtId="0" fontId="5" fillId="4" borderId="22" xfId="0" applyNumberFormat="1" applyFont="1" applyFill="1" applyBorder="1" applyAlignment="1" applyProtection="1">
      <alignment horizontal="center" vertical="center" wrapText="1" readingOrder="2"/>
      <protection locked="0"/>
    </xf>
    <xf numFmtId="1" fontId="0" fillId="0" borderId="22" xfId="0" applyNumberFormat="1" applyBorder="1" applyAlignment="1" applyProtection="1">
      <alignment wrapText="1"/>
      <protection locked="0"/>
    </xf>
    <xf numFmtId="1" fontId="7" fillId="4" borderId="22" xfId="0" applyNumberFormat="1" applyFont="1" applyFill="1" applyBorder="1" applyAlignment="1" applyProtection="1">
      <alignment horizontal="justify" vertical="center" wrapText="1" readingOrder="2"/>
    </xf>
    <xf numFmtId="1" fontId="5" fillId="4" borderId="22" xfId="0" applyNumberFormat="1" applyFont="1" applyFill="1" applyBorder="1" applyAlignment="1" applyProtection="1">
      <alignment horizontal="center" vertical="center" wrapText="1" readingOrder="2"/>
      <protection locked="0"/>
    </xf>
    <xf numFmtId="1" fontId="7" fillId="2" borderId="22" xfId="0" applyNumberFormat="1" applyFont="1" applyFill="1" applyBorder="1" applyAlignment="1" applyProtection="1">
      <alignment horizontal="justify" vertical="center" wrapText="1" readingOrder="2"/>
    </xf>
    <xf numFmtId="3" fontId="5" fillId="2" borderId="22" xfId="0" applyNumberFormat="1" applyFont="1" applyFill="1" applyBorder="1" applyAlignment="1" applyProtection="1">
      <alignment horizontal="center" vertical="center" wrapText="1" readingOrder="2"/>
      <protection locked="0"/>
    </xf>
    <xf numFmtId="3" fontId="5" fillId="2" borderId="22" xfId="0" applyNumberFormat="1" applyFont="1" applyFill="1" applyBorder="1" applyAlignment="1" applyProtection="1">
      <alignment horizontal="center" vertical="center" wrapText="1" readingOrder="1"/>
      <protection locked="0"/>
    </xf>
    <xf numFmtId="3" fontId="0" fillId="2" borderId="22" xfId="0" applyNumberFormat="1" applyFill="1" applyBorder="1" applyAlignment="1" applyProtection="1">
      <alignment wrapText="1"/>
      <protection locked="0"/>
    </xf>
    <xf numFmtId="3" fontId="5" fillId="9" borderId="22" xfId="0" applyNumberFormat="1" applyFont="1" applyFill="1" applyBorder="1" applyAlignment="1" applyProtection="1">
      <alignment horizontal="justify" vertical="center" wrapText="1" readingOrder="2"/>
    </xf>
    <xf numFmtId="3" fontId="5" fillId="9" borderId="22" xfId="0" applyNumberFormat="1" applyFont="1" applyFill="1" applyBorder="1" applyAlignment="1" applyProtection="1">
      <alignment horizontal="center" vertical="center" wrapText="1" readingOrder="1"/>
      <protection locked="0"/>
    </xf>
    <xf numFmtId="3" fontId="7" fillId="9" borderId="22" xfId="0" applyNumberFormat="1" applyFont="1" applyFill="1" applyBorder="1" applyAlignment="1" applyProtection="1">
      <alignment horizontal="center" vertical="center" wrapText="1" readingOrder="1"/>
    </xf>
    <xf numFmtId="3" fontId="7" fillId="9" borderId="22" xfId="0" applyNumberFormat="1" applyFont="1" applyFill="1" applyBorder="1" applyAlignment="1" applyProtection="1">
      <alignment horizontal="center" vertical="center" wrapText="1" readingOrder="2"/>
    </xf>
    <xf numFmtId="3" fontId="5" fillId="6" borderId="22" xfId="0" applyNumberFormat="1" applyFont="1" applyFill="1" applyBorder="1" applyAlignment="1" applyProtection="1">
      <alignment horizontal="justify" vertical="center" wrapText="1" readingOrder="2"/>
    </xf>
    <xf numFmtId="3" fontId="5" fillId="6" borderId="22" xfId="0" applyNumberFormat="1" applyFont="1" applyFill="1" applyBorder="1" applyAlignment="1" applyProtection="1">
      <alignment horizontal="center" vertical="center" wrapText="1" readingOrder="1"/>
      <protection locked="0"/>
    </xf>
    <xf numFmtId="3" fontId="5" fillId="7" borderId="22" xfId="0" applyNumberFormat="1" applyFont="1" applyFill="1" applyBorder="1" applyAlignment="1" applyProtection="1">
      <alignment horizontal="justify" vertical="center" wrapText="1" readingOrder="2"/>
    </xf>
    <xf numFmtId="3" fontId="5" fillId="7" borderId="22" xfId="0" applyNumberFormat="1" applyFont="1" applyFill="1" applyBorder="1" applyAlignment="1" applyProtection="1">
      <alignment horizontal="center" vertical="center" wrapText="1" readingOrder="1"/>
      <protection locked="0"/>
    </xf>
    <xf numFmtId="3" fontId="5" fillId="11" borderId="22" xfId="0" applyNumberFormat="1" applyFont="1" applyFill="1" applyBorder="1" applyAlignment="1" applyProtection="1">
      <alignment horizontal="justify" vertical="center" wrapText="1" readingOrder="2"/>
    </xf>
    <xf numFmtId="3" fontId="5" fillId="11" borderId="22" xfId="0" applyNumberFormat="1" applyFont="1" applyFill="1" applyBorder="1" applyAlignment="1" applyProtection="1">
      <alignment horizontal="center" vertical="center" wrapText="1" readingOrder="1"/>
      <protection locked="0"/>
    </xf>
    <xf numFmtId="3" fontId="5" fillId="8" borderId="22" xfId="0" applyNumberFormat="1" applyFont="1" applyFill="1" applyBorder="1" applyAlignment="1" applyProtection="1">
      <alignment horizontal="justify" vertical="center" wrapText="1" readingOrder="2"/>
    </xf>
    <xf numFmtId="3" fontId="14" fillId="8" borderId="22" xfId="0" applyNumberFormat="1" applyFont="1" applyFill="1" applyBorder="1" applyAlignment="1" applyProtection="1">
      <alignment horizontal="center" vertical="center" wrapText="1" readingOrder="1"/>
      <protection locked="0"/>
    </xf>
    <xf numFmtId="3" fontId="14" fillId="8" borderId="22" xfId="0" applyNumberFormat="1" applyFont="1" applyFill="1" applyBorder="1" applyAlignment="1" applyProtection="1">
      <alignment horizontal="center" vertical="center" wrapText="1" readingOrder="2"/>
      <protection locked="0"/>
    </xf>
    <xf numFmtId="3" fontId="14" fillId="8" borderId="22" xfId="0" applyNumberFormat="1" applyFont="1" applyFill="1" applyBorder="1" applyAlignment="1" applyProtection="1">
      <alignment horizontal="center" vertical="center" wrapText="1" readingOrder="2"/>
    </xf>
    <xf numFmtId="3" fontId="7" fillId="8" borderId="22" xfId="0" applyNumberFormat="1" applyFont="1" applyFill="1" applyBorder="1" applyAlignment="1" applyProtection="1">
      <alignment horizontal="justify" vertical="center" wrapText="1" readingOrder="2"/>
    </xf>
    <xf numFmtId="3" fontId="15" fillId="8" borderId="22" xfId="0" applyNumberFormat="1" applyFont="1" applyFill="1" applyBorder="1" applyAlignment="1" applyProtection="1">
      <alignment horizontal="center" vertical="center" wrapText="1" readingOrder="1"/>
    </xf>
    <xf numFmtId="3" fontId="7" fillId="8" borderId="22" xfId="0" applyNumberFormat="1" applyFont="1" applyFill="1" applyBorder="1" applyAlignment="1" applyProtection="1">
      <alignment horizontal="right" vertical="center" wrapText="1" readingOrder="2"/>
    </xf>
    <xf numFmtId="49" fontId="14" fillId="8" borderId="22" xfId="0" applyNumberFormat="1" applyFont="1" applyFill="1" applyBorder="1" applyAlignment="1" applyProtection="1">
      <alignment horizontal="center" vertical="center" wrapText="1" readingOrder="2"/>
      <protection locked="0"/>
    </xf>
    <xf numFmtId="1" fontId="15" fillId="8" borderId="22" xfId="0" applyNumberFormat="1" applyFont="1" applyFill="1" applyBorder="1" applyAlignment="1" applyProtection="1">
      <alignment horizontal="center" vertical="center" wrapText="1" readingOrder="1"/>
    </xf>
    <xf numFmtId="3" fontId="5" fillId="24" borderId="22" xfId="0" applyNumberFormat="1" applyFont="1" applyFill="1" applyBorder="1" applyAlignment="1" applyProtection="1">
      <alignment horizontal="justify" vertical="center" wrapText="1" readingOrder="2"/>
    </xf>
    <xf numFmtId="3" fontId="17" fillId="24" borderId="22" xfId="0" applyNumberFormat="1" applyFont="1" applyFill="1" applyBorder="1" applyAlignment="1" applyProtection="1">
      <alignment horizontal="center" vertical="center" wrapText="1" readingOrder="2"/>
      <protection locked="0"/>
    </xf>
    <xf numFmtId="3" fontId="18" fillId="24" borderId="22" xfId="0" applyNumberFormat="1" applyFont="1" applyFill="1" applyBorder="1" applyAlignment="1" applyProtection="1">
      <alignment horizontal="center" vertical="center" wrapText="1" readingOrder="2"/>
    </xf>
    <xf numFmtId="3" fontId="18" fillId="9" borderId="22" xfId="0" applyNumberFormat="1" applyFont="1" applyFill="1" applyBorder="1" applyAlignment="1" applyProtection="1">
      <alignment horizontal="center" vertical="center" wrapText="1" readingOrder="2"/>
    </xf>
    <xf numFmtId="3" fontId="14" fillId="9" borderId="22" xfId="0" applyNumberFormat="1" applyFont="1" applyFill="1" applyBorder="1" applyAlignment="1" applyProtection="1">
      <alignment horizontal="center" vertical="center" wrapText="1" readingOrder="2"/>
      <protection locked="0"/>
    </xf>
    <xf numFmtId="3" fontId="17" fillId="9" borderId="22" xfId="0" applyNumberFormat="1" applyFont="1" applyFill="1" applyBorder="1" applyAlignment="1" applyProtection="1">
      <alignment horizontal="center" vertical="center" wrapText="1" readingOrder="2"/>
      <protection locked="0"/>
    </xf>
    <xf numFmtId="3" fontId="15" fillId="9" borderId="22" xfId="0" applyNumberFormat="1" applyFont="1" applyFill="1" applyBorder="1" applyAlignment="1" applyProtection="1">
      <alignment horizontal="center" vertical="center" wrapText="1" readingOrder="2"/>
    </xf>
    <xf numFmtId="3" fontId="5" fillId="22" borderId="22" xfId="0" applyNumberFormat="1" applyFont="1" applyFill="1" applyBorder="1" applyAlignment="1" applyProtection="1">
      <alignment horizontal="justify" vertical="center" wrapText="1" readingOrder="2"/>
    </xf>
    <xf numFmtId="3" fontId="15" fillId="22" borderId="22" xfId="0" applyNumberFormat="1" applyFont="1" applyFill="1" applyBorder="1" applyAlignment="1" applyProtection="1">
      <alignment horizontal="center" vertical="center" wrapText="1" readingOrder="2"/>
    </xf>
    <xf numFmtId="3" fontId="14" fillId="22" borderId="22" xfId="0" applyNumberFormat="1" applyFont="1" applyFill="1" applyBorder="1" applyAlignment="1" applyProtection="1">
      <alignment horizontal="center" vertical="center" wrapText="1" readingOrder="2"/>
      <protection locked="0"/>
    </xf>
    <xf numFmtId="3" fontId="17" fillId="22" borderId="22" xfId="0" applyNumberFormat="1" applyFont="1" applyFill="1" applyBorder="1" applyAlignment="1" applyProtection="1">
      <alignment horizontal="center" vertical="center" wrapText="1" readingOrder="2"/>
      <protection locked="0"/>
    </xf>
    <xf numFmtId="3" fontId="5" fillId="23" borderId="22" xfId="0" applyNumberFormat="1" applyFont="1" applyFill="1" applyBorder="1" applyAlignment="1" applyProtection="1">
      <alignment horizontal="justify" vertical="center" wrapText="1" readingOrder="2"/>
    </xf>
    <xf numFmtId="3" fontId="15" fillId="23" borderId="22" xfId="0" applyNumberFormat="1" applyFont="1" applyFill="1" applyBorder="1" applyAlignment="1" applyProtection="1">
      <alignment horizontal="center" vertical="center" wrapText="1" readingOrder="2"/>
    </xf>
    <xf numFmtId="3" fontId="14" fillId="23" borderId="22" xfId="0" applyNumberFormat="1" applyFont="1" applyFill="1" applyBorder="1" applyAlignment="1" applyProtection="1">
      <alignment horizontal="center" vertical="center" wrapText="1" readingOrder="2"/>
      <protection locked="0"/>
    </xf>
    <xf numFmtId="3" fontId="17" fillId="23" borderId="22" xfId="0" applyNumberFormat="1" applyFont="1" applyFill="1" applyBorder="1" applyAlignment="1" applyProtection="1">
      <alignment horizontal="center" vertical="center" wrapText="1" readingOrder="2"/>
      <protection locked="0"/>
    </xf>
    <xf numFmtId="3" fontId="5" fillId="10" borderId="22" xfId="0" applyNumberFormat="1" applyFont="1" applyFill="1" applyBorder="1" applyAlignment="1" applyProtection="1">
      <alignment horizontal="justify" vertical="center" wrapText="1" readingOrder="2"/>
    </xf>
    <xf numFmtId="3" fontId="15" fillId="10" borderId="22" xfId="0" applyNumberFormat="1" applyFont="1" applyFill="1" applyBorder="1" applyAlignment="1" applyProtection="1">
      <alignment horizontal="center" vertical="center" wrapText="1" readingOrder="2"/>
    </xf>
    <xf numFmtId="3" fontId="14" fillId="10" borderId="22" xfId="0" applyNumberFormat="1" applyFont="1" applyFill="1" applyBorder="1" applyAlignment="1" applyProtection="1">
      <alignment horizontal="center" vertical="center" wrapText="1" readingOrder="2"/>
      <protection locked="0"/>
    </xf>
    <xf numFmtId="3" fontId="14" fillId="9" borderId="22" xfId="0" applyNumberFormat="1" applyFont="1" applyFill="1" applyBorder="1" applyAlignment="1" applyProtection="1">
      <alignment horizontal="center" vertical="center" wrapText="1" readingOrder="2"/>
    </xf>
    <xf numFmtId="3" fontId="5" fillId="9" borderId="22" xfId="0" applyNumberFormat="1" applyFont="1" applyFill="1" applyBorder="1" applyAlignment="1" applyProtection="1">
      <alignment horizontal="right" vertical="center" wrapText="1" readingOrder="2"/>
    </xf>
    <xf numFmtId="3" fontId="5" fillId="9" borderId="22" xfId="0" applyNumberFormat="1" applyFont="1" applyFill="1" applyBorder="1" applyAlignment="1" applyProtection="1">
      <alignment horizontal="center" vertical="center" wrapText="1" readingOrder="2"/>
      <protection locked="0"/>
    </xf>
    <xf numFmtId="3" fontId="5" fillId="5" borderId="22" xfId="0" applyNumberFormat="1" applyFont="1" applyFill="1" applyBorder="1" applyAlignment="1" applyProtection="1">
      <alignment horizontal="justify" vertical="center" wrapText="1" readingOrder="2"/>
    </xf>
    <xf numFmtId="3" fontId="5" fillId="5" borderId="22" xfId="0" applyNumberFormat="1" applyFont="1" applyFill="1" applyBorder="1" applyAlignment="1" applyProtection="1">
      <alignment horizontal="center" vertical="center" wrapText="1" readingOrder="2"/>
      <protection locked="0"/>
    </xf>
    <xf numFmtId="3" fontId="5" fillId="13" borderId="22" xfId="0" applyNumberFormat="1" applyFont="1" applyFill="1" applyBorder="1" applyAlignment="1" applyProtection="1">
      <alignment horizontal="center" vertical="center" wrapText="1" readingOrder="2"/>
      <protection locked="0"/>
    </xf>
    <xf numFmtId="0" fontId="21" fillId="6" borderId="26" xfId="0" applyFont="1" applyFill="1" applyBorder="1" applyAlignment="1">
      <alignment horizontal="right" vertical="center" wrapText="1"/>
    </xf>
    <xf numFmtId="0" fontId="21" fillId="6" borderId="28" xfId="0" applyFont="1" applyFill="1" applyBorder="1" applyAlignment="1">
      <alignment horizontal="right" vertical="center" wrapText="1"/>
    </xf>
    <xf numFmtId="3" fontId="33" fillId="14" borderId="17" xfId="0" applyNumberFormat="1" applyFont="1" applyFill="1" applyBorder="1" applyAlignment="1" applyProtection="1">
      <alignment horizontal="center" vertical="center" textRotation="90" wrapText="1" readingOrder="2"/>
    </xf>
    <xf numFmtId="3" fontId="33" fillId="14" borderId="63" xfId="0" applyNumberFormat="1" applyFont="1" applyFill="1" applyBorder="1" applyAlignment="1" applyProtection="1">
      <alignment horizontal="center" vertical="center" textRotation="90" wrapText="1" readingOrder="2"/>
    </xf>
    <xf numFmtId="3" fontId="33" fillId="14" borderId="19"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22" xfId="0" applyNumberFormat="1" applyFont="1" applyFill="1" applyBorder="1" applyAlignment="1" applyProtection="1">
      <alignment horizontal="center" vertical="center" textRotation="90" wrapText="1" readingOrder="2"/>
    </xf>
    <xf numFmtId="3" fontId="19" fillId="3" borderId="22" xfId="0" applyNumberFormat="1" applyFont="1" applyFill="1" applyBorder="1" applyAlignment="1" applyProtection="1">
      <alignment horizontal="center" vertical="center" textRotation="90" wrapText="1" readingOrder="2"/>
    </xf>
    <xf numFmtId="0" fontId="22" fillId="13" borderId="22" xfId="0" applyFont="1" applyFill="1" applyBorder="1" applyAlignment="1">
      <alignment horizontal="center" vertical="center" wrapText="1"/>
    </xf>
    <xf numFmtId="3" fontId="22" fillId="7" borderId="17" xfId="0" applyNumberFormat="1" applyFont="1" applyFill="1" applyBorder="1" applyAlignment="1">
      <alignment horizontal="center" vertical="center" wrapText="1" readingOrder="2"/>
    </xf>
    <xf numFmtId="3" fontId="22" fillId="7" borderId="44" xfId="0" applyNumberFormat="1" applyFont="1" applyFill="1" applyBorder="1" applyAlignment="1">
      <alignment horizontal="center" vertical="center" wrapText="1" readingOrder="2"/>
    </xf>
    <xf numFmtId="3" fontId="22" fillId="7" borderId="19"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17" borderId="17" xfId="0" applyNumberFormat="1" applyFont="1" applyFill="1" applyBorder="1" applyAlignment="1">
      <alignment horizontal="center" vertical="center" wrapText="1" readingOrder="2"/>
    </xf>
    <xf numFmtId="3" fontId="22" fillId="17" borderId="44" xfId="0" applyNumberFormat="1" applyFont="1" applyFill="1" applyBorder="1" applyAlignment="1">
      <alignment horizontal="center" vertical="center" wrapText="1" readingOrder="2"/>
    </xf>
    <xf numFmtId="3" fontId="22" fillId="17" borderId="19"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2" fillId="13" borderId="17" xfId="0" applyNumberFormat="1" applyFont="1" applyFill="1" applyBorder="1" applyAlignment="1">
      <alignment horizontal="center" vertical="center"/>
    </xf>
    <xf numFmtId="3" fontId="12" fillId="13" borderId="44" xfId="0" applyNumberFormat="1" applyFont="1" applyFill="1" applyBorder="1" applyAlignment="1">
      <alignment horizontal="center" vertical="center"/>
    </xf>
    <xf numFmtId="3" fontId="12" fillId="13" borderId="19" xfId="0" applyNumberFormat="1" applyFont="1" applyFill="1" applyBorder="1" applyAlignment="1">
      <alignment horizontal="center" vertical="center"/>
    </xf>
    <xf numFmtId="3" fontId="12" fillId="13" borderId="45" xfId="0" applyNumberFormat="1" applyFont="1" applyFill="1" applyBorder="1" applyAlignment="1">
      <alignment horizontal="center" vertical="center"/>
    </xf>
    <xf numFmtId="3" fontId="12" fillId="13" borderId="20" xfId="0" applyNumberFormat="1" applyFont="1" applyFill="1" applyBorder="1" applyAlignment="1">
      <alignment horizontal="center" vertical="center"/>
    </xf>
    <xf numFmtId="3" fontId="12" fillId="13" borderId="46" xfId="0" applyNumberFormat="1" applyFont="1" applyFill="1" applyBorder="1" applyAlignment="1">
      <alignment horizontal="center" vertical="center"/>
    </xf>
    <xf numFmtId="3" fontId="12" fillId="14" borderId="17" xfId="0" applyNumberFormat="1" applyFont="1" applyFill="1" applyBorder="1" applyAlignment="1">
      <alignment horizontal="center" vertical="center" wrapText="1"/>
    </xf>
    <xf numFmtId="3" fontId="12" fillId="14" borderId="44" xfId="0" applyNumberFormat="1" applyFont="1" applyFill="1" applyBorder="1" applyAlignment="1">
      <alignment horizontal="center" vertical="center" wrapText="1"/>
    </xf>
    <xf numFmtId="3" fontId="12" fillId="14" borderId="19" xfId="0" applyNumberFormat="1" applyFont="1" applyFill="1" applyBorder="1" applyAlignment="1">
      <alignment horizontal="center" vertical="center" wrapText="1"/>
    </xf>
    <xf numFmtId="3" fontId="12" fillId="14" borderId="45" xfId="0" applyNumberFormat="1" applyFont="1" applyFill="1" applyBorder="1" applyAlignment="1">
      <alignment horizontal="center" vertical="center" wrapText="1"/>
    </xf>
    <xf numFmtId="3" fontId="12" fillId="14" borderId="48" xfId="0" applyNumberFormat="1" applyFont="1" applyFill="1" applyBorder="1" applyAlignment="1">
      <alignment horizontal="center" vertical="center" wrapText="1"/>
    </xf>
    <xf numFmtId="3" fontId="12" fillId="14" borderId="38" xfId="0" applyNumberFormat="1" applyFont="1" applyFill="1" applyBorder="1" applyAlignment="1">
      <alignment horizontal="center" vertical="center" wrapText="1"/>
    </xf>
    <xf numFmtId="3" fontId="13" fillId="15" borderId="49" xfId="0" applyNumberFormat="1" applyFont="1" applyFill="1" applyBorder="1" applyAlignment="1">
      <alignment horizontal="center" vertical="center" wrapText="1"/>
    </xf>
    <xf numFmtId="3" fontId="13" fillId="15" borderId="50" xfId="0" applyNumberFormat="1" applyFont="1" applyFill="1" applyBorder="1" applyAlignment="1">
      <alignment horizontal="center" vertical="center" wrapText="1"/>
    </xf>
    <xf numFmtId="3" fontId="13" fillId="15" borderId="19" xfId="0" applyNumberFormat="1" applyFont="1" applyFill="1" applyBorder="1" applyAlignment="1">
      <alignment horizontal="center" vertical="center" wrapText="1"/>
    </xf>
    <xf numFmtId="3" fontId="13" fillId="15" borderId="45" xfId="0" applyNumberFormat="1" applyFont="1" applyFill="1" applyBorder="1" applyAlignment="1">
      <alignment horizontal="center" vertical="center" wrapText="1"/>
    </xf>
    <xf numFmtId="3" fontId="13" fillId="15" borderId="20" xfId="0" applyNumberFormat="1" applyFont="1" applyFill="1" applyBorder="1" applyAlignment="1">
      <alignment horizontal="center" vertical="center" wrapText="1"/>
    </xf>
    <xf numFmtId="3" fontId="12" fillId="16" borderId="17" xfId="0" applyNumberFormat="1" applyFont="1" applyFill="1" applyBorder="1" applyAlignment="1">
      <alignment horizontal="center" vertical="center" wrapText="1"/>
    </xf>
    <xf numFmtId="3" fontId="12" fillId="16" borderId="19" xfId="0" applyNumberFormat="1" applyFont="1" applyFill="1" applyBorder="1" applyAlignment="1">
      <alignment horizontal="center" vertical="center" wrapText="1"/>
    </xf>
    <xf numFmtId="3" fontId="12" fillId="16" borderId="51" xfId="0" applyNumberFormat="1" applyFont="1" applyFill="1" applyBorder="1" applyAlignment="1">
      <alignment horizontal="center" vertical="center" wrapText="1"/>
    </xf>
    <xf numFmtId="3" fontId="12" fillId="16" borderId="54" xfId="0" applyNumberFormat="1" applyFont="1" applyFill="1" applyBorder="1" applyAlignment="1">
      <alignment horizontal="center" vertical="center" wrapText="1"/>
    </xf>
    <xf numFmtId="3" fontId="12" fillId="16" borderId="26" xfId="0" applyNumberFormat="1" applyFont="1" applyFill="1" applyBorder="1" applyAlignment="1">
      <alignment horizontal="center" vertical="center" wrapText="1"/>
    </xf>
    <xf numFmtId="3" fontId="12" fillId="16" borderId="28" xfId="0" applyNumberFormat="1" applyFont="1" applyFill="1" applyBorder="1" applyAlignment="1">
      <alignment horizontal="center" vertical="center" wrapText="1"/>
    </xf>
    <xf numFmtId="3" fontId="22" fillId="16" borderId="25" xfId="0" applyNumberFormat="1" applyFont="1" applyFill="1" applyBorder="1" applyAlignment="1">
      <alignment horizontal="center" vertical="center" wrapText="1" readingOrder="2"/>
    </xf>
    <xf numFmtId="3" fontId="22" fillId="16" borderId="52" xfId="0" applyNumberFormat="1" applyFont="1" applyFill="1" applyBorder="1" applyAlignment="1">
      <alignment horizontal="center" vertical="center" wrapText="1" readingOrder="2"/>
    </xf>
    <xf numFmtId="3" fontId="22" fillId="16" borderId="23" xfId="0" applyNumberFormat="1" applyFont="1" applyFill="1" applyBorder="1" applyAlignment="1">
      <alignment horizontal="center" vertical="center" wrapText="1" readingOrder="2"/>
    </xf>
    <xf numFmtId="3" fontId="24" fillId="16" borderId="26" xfId="0" applyNumberFormat="1" applyFont="1" applyFill="1" applyBorder="1" applyAlignment="1">
      <alignment horizontal="center" vertical="center" wrapText="1"/>
    </xf>
    <xf numFmtId="3" fontId="24" fillId="16" borderId="28" xfId="0" applyNumberFormat="1" applyFont="1" applyFill="1" applyBorder="1" applyAlignment="1">
      <alignment horizontal="center" vertical="center" wrapText="1"/>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39"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0" fontId="2" fillId="19" borderId="18" xfId="0" applyFont="1" applyFill="1" applyBorder="1" applyAlignment="1">
      <alignment horizontal="center" vertical="center"/>
    </xf>
    <xf numFmtId="1" fontId="25" fillId="6" borderId="66"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5"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4"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19" fillId="20" borderId="26" xfId="0" applyNumberFormat="1" applyFont="1" applyFill="1" applyBorder="1" applyAlignment="1">
      <alignment horizontal="center" vertical="center" wrapText="1"/>
    </xf>
    <xf numFmtId="3" fontId="19" fillId="20" borderId="55"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22" xfId="0" applyNumberFormat="1" applyFont="1" applyFill="1" applyBorder="1" applyAlignment="1">
      <alignment horizontal="center" vertical="center" wrapText="1"/>
    </xf>
    <xf numFmtId="3" fontId="19" fillId="20" borderId="15" xfId="0" applyNumberFormat="1" applyFont="1" applyFill="1" applyBorder="1" applyAlignment="1">
      <alignment horizontal="center" vertical="center" wrapText="1"/>
    </xf>
    <xf numFmtId="3" fontId="32" fillId="0" borderId="65"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69" xfId="0" applyNumberFormat="1" applyFont="1" applyFill="1" applyBorder="1" applyAlignment="1">
      <alignment horizontal="center" vertical="center" wrapText="1"/>
    </xf>
    <xf numFmtId="3" fontId="32" fillId="0" borderId="53" xfId="0" applyNumberFormat="1" applyFont="1" applyFill="1" applyBorder="1" applyAlignment="1">
      <alignment horizontal="center" vertical="center" wrapText="1"/>
    </xf>
    <xf numFmtId="3" fontId="31" fillId="0" borderId="53"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4"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60"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6" xfId="0" applyNumberFormat="1" applyFont="1" applyFill="1" applyBorder="1" applyAlignment="1">
      <alignment horizontal="center" vertical="center" wrapText="1"/>
    </xf>
    <xf numFmtId="1" fontId="32" fillId="0" borderId="59" xfId="0" applyNumberFormat="1" applyFont="1" applyFill="1" applyBorder="1" applyAlignment="1">
      <alignment horizontal="center" vertical="center" wrapText="1"/>
    </xf>
    <xf numFmtId="1" fontId="32" fillId="0" borderId="73" xfId="0" applyNumberFormat="1" applyFont="1" applyFill="1" applyBorder="1" applyAlignment="1">
      <alignment horizontal="center" vertical="center" wrapText="1"/>
    </xf>
    <xf numFmtId="1" fontId="32" fillId="0" borderId="21"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30"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3" xfId="0" applyNumberFormat="1" applyFont="1" applyFill="1" applyBorder="1" applyAlignment="1">
      <alignment horizontal="center" vertical="center" wrapText="1"/>
    </xf>
    <xf numFmtId="0" fontId="15" fillId="0" borderId="40" xfId="0" applyFont="1" applyFill="1" applyBorder="1" applyAlignment="1">
      <alignment horizontal="center"/>
    </xf>
    <xf numFmtId="0" fontId="15" fillId="0" borderId="41" xfId="0" applyFont="1" applyFill="1" applyBorder="1" applyAlignment="1">
      <alignment horizontal="center"/>
    </xf>
    <xf numFmtId="0" fontId="15" fillId="0" borderId="63" xfId="0" applyFont="1" applyFill="1" applyBorder="1" applyAlignment="1">
      <alignment horizontal="center"/>
    </xf>
    <xf numFmtId="0" fontId="15" fillId="0" borderId="42" xfId="0" applyFont="1" applyFill="1" applyBorder="1" applyAlignment="1">
      <alignment horizontal="center"/>
    </xf>
    <xf numFmtId="3" fontId="28" fillId="0" borderId="23" xfId="0" applyNumberFormat="1" applyFont="1" applyFill="1" applyBorder="1" applyAlignment="1">
      <alignment horizontal="center" vertical="center" textRotation="90" wrapText="1" readingOrder="2"/>
    </xf>
    <xf numFmtId="3" fontId="28" fillId="0" borderId="25" xfId="0" applyNumberFormat="1" applyFont="1" applyFill="1" applyBorder="1" applyAlignment="1">
      <alignment horizontal="center" vertical="center" textRotation="90" wrapText="1" readingOrder="2"/>
    </xf>
    <xf numFmtId="3" fontId="28" fillId="0" borderId="52" xfId="0" applyNumberFormat="1" applyFont="1" applyFill="1" applyBorder="1" applyAlignment="1">
      <alignment horizontal="center" vertical="center" textRotation="90" wrapText="1" readingOrder="2"/>
    </xf>
    <xf numFmtId="3" fontId="23" fillId="0" borderId="77" xfId="0" applyNumberFormat="1" applyFont="1" applyFill="1" applyBorder="1" applyAlignment="1">
      <alignment horizontal="center" vertical="center" wrapText="1" readingOrder="2"/>
    </xf>
    <xf numFmtId="3" fontId="23" fillId="0" borderId="78" xfId="0" applyNumberFormat="1" applyFont="1" applyFill="1" applyBorder="1" applyAlignment="1">
      <alignment horizontal="center" vertical="center" wrapText="1" readingOrder="2"/>
    </xf>
    <xf numFmtId="3" fontId="23"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8" fillId="0" borderId="77" xfId="0" applyNumberFormat="1" applyFont="1" applyFill="1" applyBorder="1" applyAlignment="1">
      <alignment horizontal="center" vertical="center" textRotation="90" wrapText="1" readingOrder="2"/>
    </xf>
    <xf numFmtId="3" fontId="28" fillId="0" borderId="78" xfId="0" applyNumberFormat="1" applyFont="1" applyFill="1" applyBorder="1" applyAlignment="1">
      <alignment horizontal="center" vertical="center" textRotation="90" wrapText="1" readingOrder="2"/>
    </xf>
    <xf numFmtId="3" fontId="21" fillId="0" borderId="17" xfId="0" applyNumberFormat="1" applyFont="1" applyBorder="1" applyAlignment="1">
      <alignment horizontal="center"/>
    </xf>
    <xf numFmtId="0" fontId="21" fillId="0" borderId="63" xfId="0" applyFont="1" applyBorder="1" applyAlignment="1">
      <alignment horizontal="center"/>
    </xf>
    <xf numFmtId="0" fontId="21" fillId="0" borderId="18" xfId="0" applyFont="1" applyBorder="1" applyAlignment="1">
      <alignment horizontal="center"/>
    </xf>
    <xf numFmtId="3" fontId="28" fillId="0" borderId="63"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6" xfId="0" applyNumberFormat="1" applyFont="1" applyBorder="1" applyAlignment="1">
      <alignment horizontal="center" vertical="center" textRotation="90" wrapText="1" readingOrder="2"/>
    </xf>
    <xf numFmtId="3" fontId="27" fillId="0" borderId="70" xfId="0" applyNumberFormat="1" applyFont="1" applyBorder="1" applyAlignment="1">
      <alignment horizontal="center" vertical="center" textRotation="90" wrapText="1" readingOrder="2"/>
    </xf>
    <xf numFmtId="3" fontId="27" fillId="0" borderId="55" xfId="0" applyNumberFormat="1" applyFont="1" applyBorder="1" applyAlignment="1">
      <alignment horizontal="center" vertical="center" textRotation="90" wrapText="1" readingOrder="2"/>
    </xf>
    <xf numFmtId="3" fontId="27" fillId="0" borderId="58"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200"/>
    <col min="2" max="2" width="7.28515625" style="200" customWidth="1"/>
    <col min="3" max="3" width="6.85546875" style="200" customWidth="1"/>
    <col min="4" max="4" width="35.28515625" style="200" customWidth="1"/>
    <col min="5" max="16384" width="9.140625" style="200"/>
  </cols>
  <sheetData>
    <row r="1" spans="2:21" ht="18" thickBot="1" x14ac:dyDescent="0.45"/>
    <row r="2" spans="2:21" ht="18.75" thickBot="1" x14ac:dyDescent="0.45">
      <c r="B2" s="364" t="s">
        <v>305</v>
      </c>
      <c r="C2" s="363"/>
      <c r="D2" s="201" t="s">
        <v>306</v>
      </c>
      <c r="E2" s="362" t="s">
        <v>307</v>
      </c>
      <c r="F2" s="362"/>
      <c r="G2" s="362"/>
      <c r="H2" s="362"/>
      <c r="I2" s="362"/>
      <c r="J2" s="362"/>
      <c r="K2" s="362"/>
      <c r="L2" s="362"/>
      <c r="M2" s="362"/>
      <c r="N2" s="362"/>
      <c r="O2" s="362"/>
      <c r="P2" s="362"/>
      <c r="Q2" s="362"/>
      <c r="R2" s="362"/>
      <c r="S2" s="362"/>
      <c r="T2" s="362"/>
      <c r="U2" s="363"/>
    </row>
    <row r="3" spans="2:21" ht="18" thickBot="1" x14ac:dyDescent="0.45">
      <c r="B3" s="354" t="s">
        <v>14</v>
      </c>
      <c r="C3" s="355"/>
      <c r="D3" s="189" t="s">
        <v>56</v>
      </c>
      <c r="E3" s="386" t="s">
        <v>311</v>
      </c>
      <c r="F3" s="387"/>
      <c r="G3" s="387"/>
      <c r="H3" s="387"/>
      <c r="I3" s="387"/>
      <c r="J3" s="387"/>
      <c r="K3" s="387"/>
      <c r="L3" s="387"/>
      <c r="M3" s="387"/>
      <c r="N3" s="387"/>
      <c r="O3" s="387"/>
      <c r="P3" s="387"/>
      <c r="Q3" s="387"/>
      <c r="R3" s="387"/>
      <c r="S3" s="387"/>
      <c r="T3" s="387"/>
      <c r="U3" s="388"/>
    </row>
    <row r="4" spans="2:21" ht="18" thickBot="1" x14ac:dyDescent="0.45">
      <c r="B4" s="354"/>
      <c r="C4" s="355"/>
      <c r="D4" s="190" t="s">
        <v>59</v>
      </c>
      <c r="E4" s="389" t="s">
        <v>310</v>
      </c>
      <c r="F4" s="390"/>
      <c r="G4" s="390"/>
      <c r="H4" s="390"/>
      <c r="I4" s="390"/>
      <c r="J4" s="390"/>
      <c r="K4" s="390"/>
      <c r="L4" s="390"/>
      <c r="M4" s="390"/>
      <c r="N4" s="390"/>
      <c r="O4" s="390"/>
      <c r="P4" s="390"/>
      <c r="Q4" s="390"/>
      <c r="R4" s="390"/>
      <c r="S4" s="390"/>
      <c r="T4" s="390"/>
      <c r="U4" s="391"/>
    </row>
    <row r="5" spans="2:21" ht="18" thickBot="1" x14ac:dyDescent="0.45">
      <c r="B5" s="354"/>
      <c r="C5" s="355"/>
      <c r="D5" s="189" t="s">
        <v>60</v>
      </c>
      <c r="E5" s="386" t="s">
        <v>309</v>
      </c>
      <c r="F5" s="387"/>
      <c r="G5" s="387"/>
      <c r="H5" s="387"/>
      <c r="I5" s="387"/>
      <c r="J5" s="387"/>
      <c r="K5" s="387"/>
      <c r="L5" s="387"/>
      <c r="M5" s="387"/>
      <c r="N5" s="387"/>
      <c r="O5" s="387"/>
      <c r="P5" s="387"/>
      <c r="Q5" s="387"/>
      <c r="R5" s="387"/>
      <c r="S5" s="387"/>
      <c r="T5" s="387"/>
      <c r="U5" s="388"/>
    </row>
    <row r="6" spans="2:21" ht="18" thickBot="1" x14ac:dyDescent="0.45">
      <c r="B6" s="354"/>
      <c r="C6" s="355"/>
      <c r="D6" s="190" t="s">
        <v>33</v>
      </c>
      <c r="E6" s="389" t="s">
        <v>308</v>
      </c>
      <c r="F6" s="390"/>
      <c r="G6" s="390"/>
      <c r="H6" s="390"/>
      <c r="I6" s="390"/>
      <c r="J6" s="390"/>
      <c r="K6" s="390"/>
      <c r="L6" s="390"/>
      <c r="M6" s="390"/>
      <c r="N6" s="390"/>
      <c r="O6" s="390"/>
      <c r="P6" s="390"/>
      <c r="Q6" s="390"/>
      <c r="R6" s="390"/>
      <c r="S6" s="390"/>
      <c r="T6" s="390"/>
      <c r="U6" s="391"/>
    </row>
    <row r="7" spans="2:21" ht="18" thickBot="1" x14ac:dyDescent="0.45">
      <c r="B7" s="354"/>
      <c r="C7" s="355"/>
      <c r="D7" s="189" t="s">
        <v>9</v>
      </c>
      <c r="E7" s="386" t="s">
        <v>312</v>
      </c>
      <c r="F7" s="387"/>
      <c r="G7" s="387"/>
      <c r="H7" s="387"/>
      <c r="I7" s="387"/>
      <c r="J7" s="387"/>
      <c r="K7" s="387"/>
      <c r="L7" s="387"/>
      <c r="M7" s="387"/>
      <c r="N7" s="387"/>
      <c r="O7" s="387"/>
      <c r="P7" s="387"/>
      <c r="Q7" s="387"/>
      <c r="R7" s="387"/>
      <c r="S7" s="387"/>
      <c r="T7" s="387"/>
      <c r="U7" s="388"/>
    </row>
    <row r="8" spans="2:21" ht="18" thickBot="1" x14ac:dyDescent="0.45">
      <c r="B8" s="354"/>
      <c r="C8" s="355"/>
      <c r="D8" s="190" t="s">
        <v>22</v>
      </c>
      <c r="E8" s="389" t="s">
        <v>313</v>
      </c>
      <c r="F8" s="390"/>
      <c r="G8" s="390"/>
      <c r="H8" s="390"/>
      <c r="I8" s="390"/>
      <c r="J8" s="390"/>
      <c r="K8" s="390"/>
      <c r="L8" s="390"/>
      <c r="M8" s="390"/>
      <c r="N8" s="390"/>
      <c r="O8" s="390"/>
      <c r="P8" s="390"/>
      <c r="Q8" s="390"/>
      <c r="R8" s="390"/>
      <c r="S8" s="390"/>
      <c r="T8" s="390"/>
      <c r="U8" s="391"/>
    </row>
    <row r="9" spans="2:21" ht="29.25" thickBot="1" x14ac:dyDescent="0.45">
      <c r="B9" s="354"/>
      <c r="C9" s="355"/>
      <c r="D9" s="189" t="s">
        <v>290</v>
      </c>
      <c r="E9" s="386" t="s">
        <v>314</v>
      </c>
      <c r="F9" s="387"/>
      <c r="G9" s="387"/>
      <c r="H9" s="387"/>
      <c r="I9" s="387"/>
      <c r="J9" s="387"/>
      <c r="K9" s="387"/>
      <c r="L9" s="387"/>
      <c r="M9" s="387"/>
      <c r="N9" s="387"/>
      <c r="O9" s="387"/>
      <c r="P9" s="387"/>
      <c r="Q9" s="387"/>
      <c r="R9" s="387"/>
      <c r="S9" s="387"/>
      <c r="T9" s="387"/>
      <c r="U9" s="388"/>
    </row>
    <row r="10" spans="2:21" ht="18" thickBot="1" x14ac:dyDescent="0.45">
      <c r="B10" s="354"/>
      <c r="C10" s="355"/>
      <c r="D10" s="190" t="s">
        <v>51</v>
      </c>
      <c r="E10" s="368" t="s">
        <v>315</v>
      </c>
      <c r="F10" s="369"/>
      <c r="G10" s="369"/>
      <c r="H10" s="369"/>
      <c r="I10" s="369"/>
      <c r="J10" s="369"/>
      <c r="K10" s="369"/>
      <c r="L10" s="369"/>
      <c r="M10" s="369"/>
      <c r="N10" s="369"/>
      <c r="O10" s="369"/>
      <c r="P10" s="369"/>
      <c r="Q10" s="369"/>
      <c r="R10" s="369"/>
      <c r="S10" s="369"/>
      <c r="T10" s="369"/>
      <c r="U10" s="370"/>
    </row>
    <row r="11" spans="2:21" ht="18" thickBot="1" x14ac:dyDescent="0.45">
      <c r="B11" s="354"/>
      <c r="C11" s="355"/>
      <c r="D11" s="189" t="s">
        <v>52</v>
      </c>
      <c r="E11" s="365" t="s">
        <v>316</v>
      </c>
      <c r="F11" s="366"/>
      <c r="G11" s="366"/>
      <c r="H11" s="366"/>
      <c r="I11" s="366"/>
      <c r="J11" s="366"/>
      <c r="K11" s="366"/>
      <c r="L11" s="366"/>
      <c r="M11" s="366"/>
      <c r="N11" s="366"/>
      <c r="O11" s="366"/>
      <c r="P11" s="366"/>
      <c r="Q11" s="366"/>
      <c r="R11" s="366"/>
      <c r="S11" s="366"/>
      <c r="T11" s="366"/>
      <c r="U11" s="367"/>
    </row>
    <row r="12" spans="2:21" ht="18" thickBot="1" x14ac:dyDescent="0.45">
      <c r="B12" s="354"/>
      <c r="C12" s="355"/>
      <c r="D12" s="190" t="s">
        <v>219</v>
      </c>
      <c r="E12" s="368" t="s">
        <v>317</v>
      </c>
      <c r="F12" s="369"/>
      <c r="G12" s="369"/>
      <c r="H12" s="369"/>
      <c r="I12" s="369"/>
      <c r="J12" s="369"/>
      <c r="K12" s="369"/>
      <c r="L12" s="369"/>
      <c r="M12" s="369"/>
      <c r="N12" s="369"/>
      <c r="O12" s="369"/>
      <c r="P12" s="369"/>
      <c r="Q12" s="369"/>
      <c r="R12" s="369"/>
      <c r="S12" s="369"/>
      <c r="T12" s="369"/>
      <c r="U12" s="370"/>
    </row>
    <row r="13" spans="2:21" ht="18" thickBot="1" x14ac:dyDescent="0.45">
      <c r="B13" s="354"/>
      <c r="C13" s="355"/>
      <c r="D13" s="202" t="s">
        <v>421</v>
      </c>
      <c r="E13" s="389" t="s">
        <v>424</v>
      </c>
      <c r="F13" s="390"/>
      <c r="G13" s="390"/>
      <c r="H13" s="390"/>
      <c r="I13" s="390"/>
      <c r="J13" s="390"/>
      <c r="K13" s="390"/>
      <c r="L13" s="390"/>
      <c r="M13" s="390"/>
      <c r="N13" s="390"/>
      <c r="O13" s="390"/>
      <c r="P13" s="390"/>
      <c r="Q13" s="390"/>
      <c r="R13" s="390"/>
      <c r="S13" s="390"/>
      <c r="T13" s="390"/>
      <c r="U13" s="391"/>
    </row>
    <row r="14" spans="2:21" ht="18" thickBot="1" x14ac:dyDescent="0.45">
      <c r="B14" s="354"/>
      <c r="C14" s="355"/>
      <c r="D14" s="189" t="s">
        <v>10</v>
      </c>
      <c r="E14" s="365" t="s">
        <v>318</v>
      </c>
      <c r="F14" s="366"/>
      <c r="G14" s="366"/>
      <c r="H14" s="366"/>
      <c r="I14" s="366"/>
      <c r="J14" s="366"/>
      <c r="K14" s="366"/>
      <c r="L14" s="366"/>
      <c r="M14" s="366"/>
      <c r="N14" s="366"/>
      <c r="O14" s="366"/>
      <c r="P14" s="366"/>
      <c r="Q14" s="366"/>
      <c r="R14" s="366"/>
      <c r="S14" s="366"/>
      <c r="T14" s="366"/>
      <c r="U14" s="367"/>
    </row>
    <row r="15" spans="2:21" ht="18" thickBot="1" x14ac:dyDescent="0.45">
      <c r="B15" s="354"/>
      <c r="C15" s="355"/>
      <c r="D15" s="191" t="s">
        <v>62</v>
      </c>
      <c r="E15" s="368" t="s">
        <v>319</v>
      </c>
      <c r="F15" s="369"/>
      <c r="G15" s="369"/>
      <c r="H15" s="369"/>
      <c r="I15" s="369"/>
      <c r="J15" s="369"/>
      <c r="K15" s="369"/>
      <c r="L15" s="369"/>
      <c r="M15" s="369"/>
      <c r="N15" s="369"/>
      <c r="O15" s="369"/>
      <c r="P15" s="369"/>
      <c r="Q15" s="369"/>
      <c r="R15" s="369"/>
      <c r="S15" s="369"/>
      <c r="T15" s="369"/>
      <c r="U15" s="370"/>
    </row>
    <row r="16" spans="2:21" ht="18" thickBot="1" x14ac:dyDescent="0.45">
      <c r="B16" s="354"/>
      <c r="C16" s="355"/>
      <c r="D16" s="192" t="s">
        <v>221</v>
      </c>
      <c r="E16" s="365" t="s">
        <v>320</v>
      </c>
      <c r="F16" s="366"/>
      <c r="G16" s="366"/>
      <c r="H16" s="366"/>
      <c r="I16" s="366"/>
      <c r="J16" s="366"/>
      <c r="K16" s="366"/>
      <c r="L16" s="366"/>
      <c r="M16" s="366"/>
      <c r="N16" s="366"/>
      <c r="O16" s="366"/>
      <c r="P16" s="366"/>
      <c r="Q16" s="366"/>
      <c r="R16" s="366"/>
      <c r="S16" s="366"/>
      <c r="T16" s="366"/>
      <c r="U16" s="367"/>
    </row>
    <row r="17" spans="2:21" ht="29.25" thickBot="1" x14ac:dyDescent="0.45">
      <c r="B17" s="354"/>
      <c r="C17" s="355"/>
      <c r="D17" s="191" t="s">
        <v>107</v>
      </c>
      <c r="E17" s="368" t="s">
        <v>321</v>
      </c>
      <c r="F17" s="369"/>
      <c r="G17" s="369"/>
      <c r="H17" s="369"/>
      <c r="I17" s="369"/>
      <c r="J17" s="369"/>
      <c r="K17" s="369"/>
      <c r="L17" s="369"/>
      <c r="M17" s="369"/>
      <c r="N17" s="369"/>
      <c r="O17" s="369"/>
      <c r="P17" s="369"/>
      <c r="Q17" s="369"/>
      <c r="R17" s="369"/>
      <c r="S17" s="369"/>
      <c r="T17" s="369"/>
      <c r="U17" s="370"/>
    </row>
    <row r="18" spans="2:21" ht="18" thickBot="1" x14ac:dyDescent="0.45">
      <c r="B18" s="354"/>
      <c r="C18" s="355"/>
      <c r="D18" s="192" t="s">
        <v>32</v>
      </c>
      <c r="E18" s="365" t="s">
        <v>322</v>
      </c>
      <c r="F18" s="366"/>
      <c r="G18" s="366"/>
      <c r="H18" s="366"/>
      <c r="I18" s="366"/>
      <c r="J18" s="366"/>
      <c r="K18" s="366"/>
      <c r="L18" s="366"/>
      <c r="M18" s="366"/>
      <c r="N18" s="366"/>
      <c r="O18" s="366"/>
      <c r="P18" s="366"/>
      <c r="Q18" s="366"/>
      <c r="R18" s="366"/>
      <c r="S18" s="366"/>
      <c r="T18" s="366"/>
      <c r="U18" s="367"/>
    </row>
    <row r="19" spans="2:21" ht="18" thickBot="1" x14ac:dyDescent="0.45">
      <c r="B19" s="354"/>
      <c r="C19" s="355"/>
      <c r="D19" s="190" t="s">
        <v>21</v>
      </c>
      <c r="E19" s="368" t="s">
        <v>323</v>
      </c>
      <c r="F19" s="369"/>
      <c r="G19" s="369"/>
      <c r="H19" s="369"/>
      <c r="I19" s="369"/>
      <c r="J19" s="369"/>
      <c r="K19" s="369"/>
      <c r="L19" s="369"/>
      <c r="M19" s="369"/>
      <c r="N19" s="369"/>
      <c r="O19" s="369"/>
      <c r="P19" s="369"/>
      <c r="Q19" s="369"/>
      <c r="R19" s="369"/>
      <c r="S19" s="369"/>
      <c r="T19" s="369"/>
      <c r="U19" s="370"/>
    </row>
    <row r="20" spans="2:21" ht="18" thickBot="1" x14ac:dyDescent="0.45">
      <c r="B20" s="354"/>
      <c r="C20" s="355"/>
      <c r="D20" s="192" t="s">
        <v>53</v>
      </c>
      <c r="E20" s="365" t="s">
        <v>325</v>
      </c>
      <c r="F20" s="366"/>
      <c r="G20" s="366"/>
      <c r="H20" s="366"/>
      <c r="I20" s="366"/>
      <c r="J20" s="366"/>
      <c r="K20" s="366"/>
      <c r="L20" s="366"/>
      <c r="M20" s="366"/>
      <c r="N20" s="366"/>
      <c r="O20" s="366"/>
      <c r="P20" s="366"/>
      <c r="Q20" s="366"/>
      <c r="R20" s="366"/>
      <c r="S20" s="366"/>
      <c r="T20" s="366"/>
      <c r="U20" s="367"/>
    </row>
    <row r="21" spans="2:21" ht="18" thickBot="1" x14ac:dyDescent="0.45">
      <c r="B21" s="354"/>
      <c r="C21" s="355"/>
      <c r="D21" s="191" t="s">
        <v>54</v>
      </c>
      <c r="E21" s="368" t="s">
        <v>326</v>
      </c>
      <c r="F21" s="369"/>
      <c r="G21" s="369"/>
      <c r="H21" s="369"/>
      <c r="I21" s="369"/>
      <c r="J21" s="369"/>
      <c r="K21" s="369"/>
      <c r="L21" s="369"/>
      <c r="M21" s="369"/>
      <c r="N21" s="369"/>
      <c r="O21" s="369"/>
      <c r="P21" s="369"/>
      <c r="Q21" s="369"/>
      <c r="R21" s="369"/>
      <c r="S21" s="369"/>
      <c r="T21" s="369"/>
      <c r="U21" s="370"/>
    </row>
    <row r="22" spans="2:21" ht="18" thickBot="1" x14ac:dyDescent="0.45">
      <c r="B22" s="354"/>
      <c r="C22" s="355"/>
      <c r="D22" s="192" t="s">
        <v>55</v>
      </c>
      <c r="E22" s="365" t="s">
        <v>327</v>
      </c>
      <c r="F22" s="366"/>
      <c r="G22" s="366"/>
      <c r="H22" s="366"/>
      <c r="I22" s="366"/>
      <c r="J22" s="366"/>
      <c r="K22" s="366"/>
      <c r="L22" s="366"/>
      <c r="M22" s="366"/>
      <c r="N22" s="366"/>
      <c r="O22" s="366"/>
      <c r="P22" s="366"/>
      <c r="Q22" s="366"/>
      <c r="R22" s="366"/>
      <c r="S22" s="366"/>
      <c r="T22" s="366"/>
      <c r="U22" s="367"/>
    </row>
    <row r="23" spans="2:21" ht="18" thickBot="1" x14ac:dyDescent="0.45">
      <c r="B23" s="352" t="s">
        <v>11</v>
      </c>
      <c r="C23" s="353"/>
      <c r="D23" s="193" t="s">
        <v>0</v>
      </c>
      <c r="E23" s="368" t="s">
        <v>328</v>
      </c>
      <c r="F23" s="369"/>
      <c r="G23" s="369"/>
      <c r="H23" s="369"/>
      <c r="I23" s="369"/>
      <c r="J23" s="369"/>
      <c r="K23" s="369"/>
      <c r="L23" s="369"/>
      <c r="M23" s="369"/>
      <c r="N23" s="369"/>
      <c r="O23" s="369"/>
      <c r="P23" s="369"/>
      <c r="Q23" s="369"/>
      <c r="R23" s="369"/>
      <c r="S23" s="369"/>
      <c r="T23" s="369"/>
      <c r="U23" s="370"/>
    </row>
    <row r="24" spans="2:21" ht="18" thickBot="1" x14ac:dyDescent="0.45">
      <c r="B24" s="354"/>
      <c r="C24" s="355"/>
      <c r="D24" s="188" t="s">
        <v>1</v>
      </c>
      <c r="E24" s="365" t="s">
        <v>329</v>
      </c>
      <c r="F24" s="366"/>
      <c r="G24" s="366"/>
      <c r="H24" s="366"/>
      <c r="I24" s="366"/>
      <c r="J24" s="366"/>
      <c r="K24" s="366"/>
      <c r="L24" s="366"/>
      <c r="M24" s="366"/>
      <c r="N24" s="366"/>
      <c r="O24" s="366"/>
      <c r="P24" s="366"/>
      <c r="Q24" s="366"/>
      <c r="R24" s="366"/>
      <c r="S24" s="366"/>
      <c r="T24" s="366"/>
      <c r="U24" s="367"/>
    </row>
    <row r="25" spans="2:21" ht="18" thickBot="1" x14ac:dyDescent="0.45">
      <c r="B25" s="354"/>
      <c r="C25" s="355"/>
      <c r="D25" s="193" t="s">
        <v>2</v>
      </c>
      <c r="E25" s="368" t="s">
        <v>330</v>
      </c>
      <c r="F25" s="369"/>
      <c r="G25" s="369"/>
      <c r="H25" s="369"/>
      <c r="I25" s="369"/>
      <c r="J25" s="369"/>
      <c r="K25" s="369"/>
      <c r="L25" s="369"/>
      <c r="M25" s="369"/>
      <c r="N25" s="369"/>
      <c r="O25" s="369"/>
      <c r="P25" s="369"/>
      <c r="Q25" s="369"/>
      <c r="R25" s="369"/>
      <c r="S25" s="369"/>
      <c r="T25" s="369"/>
      <c r="U25" s="370"/>
    </row>
    <row r="26" spans="2:21" ht="18" thickBot="1" x14ac:dyDescent="0.45">
      <c r="B26" s="354"/>
      <c r="C26" s="355"/>
      <c r="D26" s="188" t="s">
        <v>109</v>
      </c>
      <c r="E26" s="365" t="s">
        <v>331</v>
      </c>
      <c r="F26" s="366"/>
      <c r="G26" s="366"/>
      <c r="H26" s="366"/>
      <c r="I26" s="366"/>
      <c r="J26" s="366"/>
      <c r="K26" s="366"/>
      <c r="L26" s="366"/>
      <c r="M26" s="366"/>
      <c r="N26" s="366"/>
      <c r="O26" s="366"/>
      <c r="P26" s="366"/>
      <c r="Q26" s="366"/>
      <c r="R26" s="366"/>
      <c r="S26" s="366"/>
      <c r="T26" s="366"/>
      <c r="U26" s="367"/>
    </row>
    <row r="27" spans="2:21" ht="18" thickBot="1" x14ac:dyDescent="0.45">
      <c r="B27" s="354"/>
      <c r="C27" s="355"/>
      <c r="D27" s="193" t="s">
        <v>67</v>
      </c>
      <c r="E27" s="368" t="s">
        <v>332</v>
      </c>
      <c r="F27" s="369"/>
      <c r="G27" s="369"/>
      <c r="H27" s="369"/>
      <c r="I27" s="369"/>
      <c r="J27" s="369"/>
      <c r="K27" s="369"/>
      <c r="L27" s="369"/>
      <c r="M27" s="369"/>
      <c r="N27" s="369"/>
      <c r="O27" s="369"/>
      <c r="P27" s="369"/>
      <c r="Q27" s="369"/>
      <c r="R27" s="369"/>
      <c r="S27" s="369"/>
      <c r="T27" s="369"/>
      <c r="U27" s="370"/>
    </row>
    <row r="28" spans="2:21" ht="18" thickBot="1" x14ac:dyDescent="0.45">
      <c r="B28" s="354"/>
      <c r="C28" s="355"/>
      <c r="D28" s="188" t="s">
        <v>110</v>
      </c>
      <c r="E28" s="365" t="s">
        <v>333</v>
      </c>
      <c r="F28" s="366"/>
      <c r="G28" s="366"/>
      <c r="H28" s="366"/>
      <c r="I28" s="366"/>
      <c r="J28" s="366"/>
      <c r="K28" s="366"/>
      <c r="L28" s="366"/>
      <c r="M28" s="366"/>
      <c r="N28" s="366"/>
      <c r="O28" s="366"/>
      <c r="P28" s="366"/>
      <c r="Q28" s="366"/>
      <c r="R28" s="366"/>
      <c r="S28" s="366"/>
      <c r="T28" s="366"/>
      <c r="U28" s="367"/>
    </row>
    <row r="29" spans="2:21" ht="18" thickBot="1" x14ac:dyDescent="0.45">
      <c r="B29" s="354"/>
      <c r="C29" s="355"/>
      <c r="D29" s="193" t="s">
        <v>23</v>
      </c>
      <c r="E29" s="368" t="s">
        <v>334</v>
      </c>
      <c r="F29" s="369"/>
      <c r="G29" s="369"/>
      <c r="H29" s="369"/>
      <c r="I29" s="369"/>
      <c r="J29" s="369"/>
      <c r="K29" s="369"/>
      <c r="L29" s="369"/>
      <c r="M29" s="369"/>
      <c r="N29" s="369"/>
      <c r="O29" s="369"/>
      <c r="P29" s="369"/>
      <c r="Q29" s="369"/>
      <c r="R29" s="369"/>
      <c r="S29" s="369"/>
      <c r="T29" s="369"/>
      <c r="U29" s="370"/>
    </row>
    <row r="30" spans="2:21" ht="18" thickBot="1" x14ac:dyDescent="0.45">
      <c r="B30" s="356"/>
      <c r="C30" s="357"/>
      <c r="D30" s="188" t="s">
        <v>108</v>
      </c>
      <c r="E30" s="365" t="s">
        <v>335</v>
      </c>
      <c r="F30" s="366"/>
      <c r="G30" s="366"/>
      <c r="H30" s="366"/>
      <c r="I30" s="366"/>
      <c r="J30" s="366"/>
      <c r="K30" s="366"/>
      <c r="L30" s="366"/>
      <c r="M30" s="366"/>
      <c r="N30" s="366"/>
      <c r="O30" s="366"/>
      <c r="P30" s="366"/>
      <c r="Q30" s="366"/>
      <c r="R30" s="366"/>
      <c r="S30" s="366"/>
      <c r="T30" s="366"/>
      <c r="U30" s="367"/>
    </row>
    <row r="31" spans="2:21" ht="18" thickBot="1" x14ac:dyDescent="0.45">
      <c r="B31" s="352" t="s">
        <v>4</v>
      </c>
      <c r="C31" s="353"/>
      <c r="D31" s="193" t="s">
        <v>29</v>
      </c>
      <c r="E31" s="368" t="s">
        <v>336</v>
      </c>
      <c r="F31" s="369"/>
      <c r="G31" s="369"/>
      <c r="H31" s="369"/>
      <c r="I31" s="369"/>
      <c r="J31" s="369"/>
      <c r="K31" s="369"/>
      <c r="L31" s="369"/>
      <c r="M31" s="369"/>
      <c r="N31" s="369"/>
      <c r="O31" s="369"/>
      <c r="P31" s="369"/>
      <c r="Q31" s="369"/>
      <c r="R31" s="369"/>
      <c r="S31" s="369"/>
      <c r="T31" s="369"/>
      <c r="U31" s="370"/>
    </row>
    <row r="32" spans="2:21" ht="18" thickBot="1" x14ac:dyDescent="0.45">
      <c r="B32" s="354"/>
      <c r="C32" s="355"/>
      <c r="D32" s="188" t="s">
        <v>31</v>
      </c>
      <c r="E32" s="365" t="s">
        <v>337</v>
      </c>
      <c r="F32" s="366"/>
      <c r="G32" s="366"/>
      <c r="H32" s="366"/>
      <c r="I32" s="366"/>
      <c r="J32" s="366"/>
      <c r="K32" s="366"/>
      <c r="L32" s="366"/>
      <c r="M32" s="366"/>
      <c r="N32" s="366"/>
      <c r="O32" s="366"/>
      <c r="P32" s="366"/>
      <c r="Q32" s="366"/>
      <c r="R32" s="366"/>
      <c r="S32" s="366"/>
      <c r="T32" s="366"/>
      <c r="U32" s="367"/>
    </row>
    <row r="33" spans="2:21" ht="18" thickBot="1" x14ac:dyDescent="0.45">
      <c r="B33" s="354"/>
      <c r="C33" s="355"/>
      <c r="D33" s="193" t="s">
        <v>30</v>
      </c>
      <c r="E33" s="368" t="s">
        <v>338</v>
      </c>
      <c r="F33" s="369"/>
      <c r="G33" s="369"/>
      <c r="H33" s="369"/>
      <c r="I33" s="369"/>
      <c r="J33" s="369"/>
      <c r="K33" s="369"/>
      <c r="L33" s="369"/>
      <c r="M33" s="369"/>
      <c r="N33" s="369"/>
      <c r="O33" s="369"/>
      <c r="P33" s="369"/>
      <c r="Q33" s="369"/>
      <c r="R33" s="369"/>
      <c r="S33" s="369"/>
      <c r="T33" s="369"/>
      <c r="U33" s="370"/>
    </row>
    <row r="34" spans="2:21" ht="18" thickBot="1" x14ac:dyDescent="0.45">
      <c r="B34" s="354"/>
      <c r="C34" s="355"/>
      <c r="D34" s="197" t="s">
        <v>15</v>
      </c>
      <c r="E34" s="389" t="s">
        <v>339</v>
      </c>
      <c r="F34" s="390"/>
      <c r="G34" s="390"/>
      <c r="H34" s="390"/>
      <c r="I34" s="390"/>
      <c r="J34" s="390"/>
      <c r="K34" s="390"/>
      <c r="L34" s="390"/>
      <c r="M34" s="390"/>
      <c r="N34" s="390"/>
      <c r="O34" s="390"/>
      <c r="P34" s="390"/>
      <c r="Q34" s="390"/>
      <c r="R34" s="390"/>
      <c r="S34" s="390"/>
      <c r="T34" s="390"/>
      <c r="U34" s="391"/>
    </row>
    <row r="35" spans="2:21" ht="18" thickBot="1" x14ac:dyDescent="0.45">
      <c r="B35" s="356"/>
      <c r="C35" s="357"/>
      <c r="D35" s="203" t="s">
        <v>422</v>
      </c>
      <c r="E35" s="365" t="s">
        <v>423</v>
      </c>
      <c r="F35" s="366"/>
      <c r="G35" s="366"/>
      <c r="H35" s="366"/>
      <c r="I35" s="366"/>
      <c r="J35" s="366"/>
      <c r="K35" s="366"/>
      <c r="L35" s="366"/>
      <c r="M35" s="366"/>
      <c r="N35" s="366"/>
      <c r="O35" s="366"/>
      <c r="P35" s="366"/>
      <c r="Q35" s="366"/>
      <c r="R35" s="366"/>
      <c r="S35" s="366"/>
      <c r="T35" s="366"/>
      <c r="U35" s="367"/>
    </row>
    <row r="36" spans="2:21" ht="18" thickBot="1" x14ac:dyDescent="0.45">
      <c r="B36" s="352" t="s">
        <v>5</v>
      </c>
      <c r="C36" s="353"/>
      <c r="D36" s="193" t="s">
        <v>28</v>
      </c>
      <c r="E36" s="368" t="s">
        <v>340</v>
      </c>
      <c r="F36" s="369"/>
      <c r="G36" s="369"/>
      <c r="H36" s="369"/>
      <c r="I36" s="369"/>
      <c r="J36" s="369"/>
      <c r="K36" s="369"/>
      <c r="L36" s="369"/>
      <c r="M36" s="369"/>
      <c r="N36" s="369"/>
      <c r="O36" s="369"/>
      <c r="P36" s="369"/>
      <c r="Q36" s="369"/>
      <c r="R36" s="369"/>
      <c r="S36" s="369"/>
      <c r="T36" s="369"/>
      <c r="U36" s="370"/>
    </row>
    <row r="37" spans="2:21" ht="18" thickBot="1" x14ac:dyDescent="0.45">
      <c r="B37" s="354"/>
      <c r="C37" s="355"/>
      <c r="D37" s="188" t="s">
        <v>27</v>
      </c>
      <c r="E37" s="365" t="s">
        <v>341</v>
      </c>
      <c r="F37" s="366"/>
      <c r="G37" s="366"/>
      <c r="H37" s="366"/>
      <c r="I37" s="366"/>
      <c r="J37" s="366"/>
      <c r="K37" s="366"/>
      <c r="L37" s="366"/>
      <c r="M37" s="366"/>
      <c r="N37" s="366"/>
      <c r="O37" s="366"/>
      <c r="P37" s="366"/>
      <c r="Q37" s="366"/>
      <c r="R37" s="366"/>
      <c r="S37" s="366"/>
      <c r="T37" s="366"/>
      <c r="U37" s="367"/>
    </row>
    <row r="38" spans="2:21" ht="29.25" thickBot="1" x14ac:dyDescent="0.45">
      <c r="B38" s="354"/>
      <c r="C38" s="355"/>
      <c r="D38" s="193" t="s">
        <v>70</v>
      </c>
      <c r="E38" s="368" t="s">
        <v>342</v>
      </c>
      <c r="F38" s="369"/>
      <c r="G38" s="369"/>
      <c r="H38" s="369"/>
      <c r="I38" s="369"/>
      <c r="J38" s="369"/>
      <c r="K38" s="369"/>
      <c r="L38" s="369"/>
      <c r="M38" s="369"/>
      <c r="N38" s="369"/>
      <c r="O38" s="369"/>
      <c r="P38" s="369"/>
      <c r="Q38" s="369"/>
      <c r="R38" s="369"/>
      <c r="S38" s="369"/>
      <c r="T38" s="369"/>
      <c r="U38" s="370"/>
    </row>
    <row r="39" spans="2:21" ht="18" thickBot="1" x14ac:dyDescent="0.45">
      <c r="B39" s="354"/>
      <c r="C39" s="355"/>
      <c r="D39" s="188" t="s">
        <v>26</v>
      </c>
      <c r="E39" s="365" t="s">
        <v>343</v>
      </c>
      <c r="F39" s="366"/>
      <c r="G39" s="366"/>
      <c r="H39" s="366"/>
      <c r="I39" s="366"/>
      <c r="J39" s="366"/>
      <c r="K39" s="366"/>
      <c r="L39" s="366"/>
      <c r="M39" s="366"/>
      <c r="N39" s="366"/>
      <c r="O39" s="366"/>
      <c r="P39" s="366"/>
      <c r="Q39" s="366"/>
      <c r="R39" s="366"/>
      <c r="S39" s="366"/>
      <c r="T39" s="366"/>
      <c r="U39" s="367"/>
    </row>
    <row r="40" spans="2:21" ht="18" thickBot="1" x14ac:dyDescent="0.45">
      <c r="B40" s="356"/>
      <c r="C40" s="357"/>
      <c r="D40" s="193" t="s">
        <v>6</v>
      </c>
      <c r="E40" s="368" t="s">
        <v>344</v>
      </c>
      <c r="F40" s="369"/>
      <c r="G40" s="369"/>
      <c r="H40" s="369"/>
      <c r="I40" s="369"/>
      <c r="J40" s="369"/>
      <c r="K40" s="369"/>
      <c r="L40" s="369"/>
      <c r="M40" s="369"/>
      <c r="N40" s="369"/>
      <c r="O40" s="369"/>
      <c r="P40" s="369"/>
      <c r="Q40" s="369"/>
      <c r="R40" s="369"/>
      <c r="S40" s="369"/>
      <c r="T40" s="369"/>
      <c r="U40" s="370"/>
    </row>
    <row r="41" spans="2:21" ht="18" thickBot="1" x14ac:dyDescent="0.45">
      <c r="B41" s="352" t="s">
        <v>16</v>
      </c>
      <c r="C41" s="353"/>
      <c r="D41" s="188" t="s">
        <v>324</v>
      </c>
      <c r="E41" s="365" t="s">
        <v>345</v>
      </c>
      <c r="F41" s="366"/>
      <c r="G41" s="366"/>
      <c r="H41" s="366"/>
      <c r="I41" s="366"/>
      <c r="J41" s="366"/>
      <c r="K41" s="366"/>
      <c r="L41" s="366"/>
      <c r="M41" s="366"/>
      <c r="N41" s="366"/>
      <c r="O41" s="366"/>
      <c r="P41" s="366"/>
      <c r="Q41" s="366"/>
      <c r="R41" s="366"/>
      <c r="S41" s="366"/>
      <c r="T41" s="366"/>
      <c r="U41" s="367"/>
    </row>
    <row r="42" spans="2:21" ht="18" thickBot="1" x14ac:dyDescent="0.45">
      <c r="B42" s="354"/>
      <c r="C42" s="355"/>
      <c r="D42" s="193" t="s">
        <v>111</v>
      </c>
      <c r="E42" s="368" t="s">
        <v>356</v>
      </c>
      <c r="F42" s="369"/>
      <c r="G42" s="369"/>
      <c r="H42" s="369"/>
      <c r="I42" s="369"/>
      <c r="J42" s="369"/>
      <c r="K42" s="369"/>
      <c r="L42" s="369"/>
      <c r="M42" s="369"/>
      <c r="N42" s="369"/>
      <c r="O42" s="369"/>
      <c r="P42" s="369"/>
      <c r="Q42" s="369"/>
      <c r="R42" s="369"/>
      <c r="S42" s="369"/>
      <c r="T42" s="369"/>
      <c r="U42" s="370"/>
    </row>
    <row r="43" spans="2:21" ht="18" thickBot="1" x14ac:dyDescent="0.45">
      <c r="B43" s="354"/>
      <c r="C43" s="355"/>
      <c r="D43" s="188" t="s">
        <v>57</v>
      </c>
      <c r="E43" s="365" t="s">
        <v>357</v>
      </c>
      <c r="F43" s="366"/>
      <c r="G43" s="366"/>
      <c r="H43" s="366"/>
      <c r="I43" s="366"/>
      <c r="J43" s="366"/>
      <c r="K43" s="366"/>
      <c r="L43" s="366"/>
      <c r="M43" s="366"/>
      <c r="N43" s="366"/>
      <c r="O43" s="366"/>
      <c r="P43" s="366"/>
      <c r="Q43" s="366"/>
      <c r="R43" s="366"/>
      <c r="S43" s="366"/>
      <c r="T43" s="366"/>
      <c r="U43" s="367"/>
    </row>
    <row r="44" spans="2:21" ht="18" thickBot="1" x14ac:dyDescent="0.45">
      <c r="B44" s="354"/>
      <c r="C44" s="355"/>
      <c r="D44" s="193" t="s">
        <v>112</v>
      </c>
      <c r="E44" s="368" t="s">
        <v>358</v>
      </c>
      <c r="F44" s="369"/>
      <c r="G44" s="369"/>
      <c r="H44" s="369"/>
      <c r="I44" s="369"/>
      <c r="J44" s="369"/>
      <c r="K44" s="369"/>
      <c r="L44" s="369"/>
      <c r="M44" s="369"/>
      <c r="N44" s="369"/>
      <c r="O44" s="369"/>
      <c r="P44" s="369"/>
      <c r="Q44" s="369"/>
      <c r="R44" s="369"/>
      <c r="S44" s="369"/>
      <c r="T44" s="369"/>
      <c r="U44" s="370"/>
    </row>
    <row r="45" spans="2:21" ht="18" thickBot="1" x14ac:dyDescent="0.45">
      <c r="B45" s="354"/>
      <c r="C45" s="355"/>
      <c r="D45" s="188" t="s">
        <v>17</v>
      </c>
      <c r="E45" s="365" t="s">
        <v>359</v>
      </c>
      <c r="F45" s="366"/>
      <c r="G45" s="366"/>
      <c r="H45" s="366"/>
      <c r="I45" s="366"/>
      <c r="J45" s="366"/>
      <c r="K45" s="366"/>
      <c r="L45" s="366"/>
      <c r="M45" s="366"/>
      <c r="N45" s="366"/>
      <c r="O45" s="366"/>
      <c r="P45" s="366"/>
      <c r="Q45" s="366"/>
      <c r="R45" s="366"/>
      <c r="S45" s="366"/>
      <c r="T45" s="366"/>
      <c r="U45" s="367"/>
    </row>
    <row r="46" spans="2:21" ht="18" thickBot="1" x14ac:dyDescent="0.45">
      <c r="B46" s="354"/>
      <c r="C46" s="355"/>
      <c r="D46" s="193" t="s">
        <v>7</v>
      </c>
      <c r="E46" s="368" t="s">
        <v>360</v>
      </c>
      <c r="F46" s="369"/>
      <c r="G46" s="369"/>
      <c r="H46" s="369"/>
      <c r="I46" s="369"/>
      <c r="J46" s="369"/>
      <c r="K46" s="369"/>
      <c r="L46" s="369"/>
      <c r="M46" s="369"/>
      <c r="N46" s="369"/>
      <c r="O46" s="369"/>
      <c r="P46" s="369"/>
      <c r="Q46" s="369"/>
      <c r="R46" s="369"/>
      <c r="S46" s="369"/>
      <c r="T46" s="369"/>
      <c r="U46" s="370"/>
    </row>
    <row r="47" spans="2:21" ht="18" thickBot="1" x14ac:dyDescent="0.45">
      <c r="B47" s="354"/>
      <c r="C47" s="355"/>
      <c r="D47" s="188" t="s">
        <v>113</v>
      </c>
      <c r="E47" s="365" t="s">
        <v>361</v>
      </c>
      <c r="F47" s="366"/>
      <c r="G47" s="366"/>
      <c r="H47" s="366"/>
      <c r="I47" s="366"/>
      <c r="J47" s="366"/>
      <c r="K47" s="366"/>
      <c r="L47" s="366"/>
      <c r="M47" s="366"/>
      <c r="N47" s="366"/>
      <c r="O47" s="366"/>
      <c r="P47" s="366"/>
      <c r="Q47" s="366"/>
      <c r="R47" s="366"/>
      <c r="S47" s="366"/>
      <c r="T47" s="366"/>
      <c r="U47" s="367"/>
    </row>
    <row r="48" spans="2:21" ht="18" thickBot="1" x14ac:dyDescent="0.45">
      <c r="B48" s="354"/>
      <c r="C48" s="355"/>
      <c r="D48" s="193" t="s">
        <v>18</v>
      </c>
      <c r="E48" s="368" t="s">
        <v>362</v>
      </c>
      <c r="F48" s="369"/>
      <c r="G48" s="369"/>
      <c r="H48" s="369"/>
      <c r="I48" s="369"/>
      <c r="J48" s="369"/>
      <c r="K48" s="369"/>
      <c r="L48" s="369"/>
      <c r="M48" s="369"/>
      <c r="N48" s="369"/>
      <c r="O48" s="369"/>
      <c r="P48" s="369"/>
      <c r="Q48" s="369"/>
      <c r="R48" s="369"/>
      <c r="S48" s="369"/>
      <c r="T48" s="369"/>
      <c r="U48" s="370"/>
    </row>
    <row r="49" spans="2:21" ht="29.25" thickBot="1" x14ac:dyDescent="0.45">
      <c r="B49" s="354"/>
      <c r="C49" s="355"/>
      <c r="D49" s="188" t="s">
        <v>19</v>
      </c>
      <c r="E49" s="365" t="s">
        <v>363</v>
      </c>
      <c r="F49" s="366"/>
      <c r="G49" s="366"/>
      <c r="H49" s="366"/>
      <c r="I49" s="366"/>
      <c r="J49" s="366"/>
      <c r="K49" s="366"/>
      <c r="L49" s="366"/>
      <c r="M49" s="366"/>
      <c r="N49" s="366"/>
      <c r="O49" s="366"/>
      <c r="P49" s="366"/>
      <c r="Q49" s="366"/>
      <c r="R49" s="366"/>
      <c r="S49" s="366"/>
      <c r="T49" s="366"/>
      <c r="U49" s="367"/>
    </row>
    <row r="50" spans="2:21" ht="29.25" thickBot="1" x14ac:dyDescent="0.45">
      <c r="B50" s="352" t="s">
        <v>115</v>
      </c>
      <c r="C50" s="353"/>
      <c r="D50" s="193" t="s">
        <v>114</v>
      </c>
      <c r="E50" s="368" t="s">
        <v>364</v>
      </c>
      <c r="F50" s="369"/>
      <c r="G50" s="369"/>
      <c r="H50" s="369"/>
      <c r="I50" s="369"/>
      <c r="J50" s="369"/>
      <c r="K50" s="369"/>
      <c r="L50" s="369"/>
      <c r="M50" s="369"/>
      <c r="N50" s="369"/>
      <c r="O50" s="369"/>
      <c r="P50" s="369"/>
      <c r="Q50" s="369"/>
      <c r="R50" s="369"/>
      <c r="S50" s="369"/>
      <c r="T50" s="369"/>
      <c r="U50" s="370"/>
    </row>
    <row r="51" spans="2:21" ht="18" thickBot="1" x14ac:dyDescent="0.45">
      <c r="B51" s="354"/>
      <c r="C51" s="355"/>
      <c r="D51" s="188" t="s">
        <v>63</v>
      </c>
      <c r="E51" s="365" t="s">
        <v>365</v>
      </c>
      <c r="F51" s="366"/>
      <c r="G51" s="366"/>
      <c r="H51" s="366"/>
      <c r="I51" s="366"/>
      <c r="J51" s="366"/>
      <c r="K51" s="366"/>
      <c r="L51" s="366"/>
      <c r="M51" s="366"/>
      <c r="N51" s="366"/>
      <c r="O51" s="366"/>
      <c r="P51" s="366"/>
      <c r="Q51" s="366"/>
      <c r="R51" s="366"/>
      <c r="S51" s="366"/>
      <c r="T51" s="366"/>
      <c r="U51" s="367"/>
    </row>
    <row r="52" spans="2:21" ht="18" thickBot="1" x14ac:dyDescent="0.45">
      <c r="B52" s="354"/>
      <c r="C52" s="355"/>
      <c r="D52" s="193" t="s">
        <v>34</v>
      </c>
      <c r="E52" s="368" t="s">
        <v>366</v>
      </c>
      <c r="F52" s="369"/>
      <c r="G52" s="369"/>
      <c r="H52" s="369"/>
      <c r="I52" s="369"/>
      <c r="J52" s="369"/>
      <c r="K52" s="369"/>
      <c r="L52" s="369"/>
      <c r="M52" s="369"/>
      <c r="N52" s="369"/>
      <c r="O52" s="369"/>
      <c r="P52" s="369"/>
      <c r="Q52" s="369"/>
      <c r="R52" s="369"/>
      <c r="S52" s="369"/>
      <c r="T52" s="369"/>
      <c r="U52" s="370"/>
    </row>
    <row r="53" spans="2:21" ht="18" thickBot="1" x14ac:dyDescent="0.45">
      <c r="B53" s="354"/>
      <c r="C53" s="355"/>
      <c r="D53" s="188" t="s">
        <v>116</v>
      </c>
      <c r="E53" s="365" t="s">
        <v>367</v>
      </c>
      <c r="F53" s="366"/>
      <c r="G53" s="366"/>
      <c r="H53" s="366"/>
      <c r="I53" s="366"/>
      <c r="J53" s="366"/>
      <c r="K53" s="366"/>
      <c r="L53" s="366"/>
      <c r="M53" s="366"/>
      <c r="N53" s="366"/>
      <c r="O53" s="366"/>
      <c r="P53" s="366"/>
      <c r="Q53" s="366"/>
      <c r="R53" s="366"/>
      <c r="S53" s="366"/>
      <c r="T53" s="366"/>
      <c r="U53" s="367"/>
    </row>
    <row r="54" spans="2:21" ht="18" thickBot="1" x14ac:dyDescent="0.45">
      <c r="B54" s="354"/>
      <c r="C54" s="355"/>
      <c r="D54" s="193" t="s">
        <v>117</v>
      </c>
      <c r="E54" s="368" t="s">
        <v>368</v>
      </c>
      <c r="F54" s="369"/>
      <c r="G54" s="369"/>
      <c r="H54" s="369"/>
      <c r="I54" s="369"/>
      <c r="J54" s="369"/>
      <c r="K54" s="369"/>
      <c r="L54" s="369"/>
      <c r="M54" s="369"/>
      <c r="N54" s="369"/>
      <c r="O54" s="369"/>
      <c r="P54" s="369"/>
      <c r="Q54" s="369"/>
      <c r="R54" s="369"/>
      <c r="S54" s="369"/>
      <c r="T54" s="369"/>
      <c r="U54" s="370"/>
    </row>
    <row r="55" spans="2:21" ht="18" thickBot="1" x14ac:dyDescent="0.45">
      <c r="B55" s="354"/>
      <c r="C55" s="355"/>
      <c r="D55" s="188" t="s">
        <v>118</v>
      </c>
      <c r="E55" s="365" t="s">
        <v>369</v>
      </c>
      <c r="F55" s="366"/>
      <c r="G55" s="366"/>
      <c r="H55" s="366"/>
      <c r="I55" s="366"/>
      <c r="J55" s="366"/>
      <c r="K55" s="366"/>
      <c r="L55" s="366"/>
      <c r="M55" s="366"/>
      <c r="N55" s="366"/>
      <c r="O55" s="366"/>
      <c r="P55" s="366"/>
      <c r="Q55" s="366"/>
      <c r="R55" s="366"/>
      <c r="S55" s="366"/>
      <c r="T55" s="366"/>
      <c r="U55" s="367"/>
    </row>
    <row r="56" spans="2:21" ht="18" thickBot="1" x14ac:dyDescent="0.45">
      <c r="B56" s="354"/>
      <c r="C56" s="355"/>
      <c r="D56" s="193" t="s">
        <v>119</v>
      </c>
      <c r="E56" s="368" t="s">
        <v>370</v>
      </c>
      <c r="F56" s="369"/>
      <c r="G56" s="369"/>
      <c r="H56" s="369"/>
      <c r="I56" s="369"/>
      <c r="J56" s="369"/>
      <c r="K56" s="369"/>
      <c r="L56" s="369"/>
      <c r="M56" s="369"/>
      <c r="N56" s="369"/>
      <c r="O56" s="369"/>
      <c r="P56" s="369"/>
      <c r="Q56" s="369"/>
      <c r="R56" s="369"/>
      <c r="S56" s="369"/>
      <c r="T56" s="369"/>
      <c r="U56" s="370"/>
    </row>
    <row r="57" spans="2:21" ht="18" thickBot="1" x14ac:dyDescent="0.45">
      <c r="B57" s="354"/>
      <c r="C57" s="355"/>
      <c r="D57" s="188" t="s">
        <v>120</v>
      </c>
      <c r="E57" s="365" t="s">
        <v>370</v>
      </c>
      <c r="F57" s="366"/>
      <c r="G57" s="366"/>
      <c r="H57" s="366"/>
      <c r="I57" s="366"/>
      <c r="J57" s="366"/>
      <c r="K57" s="366"/>
      <c r="L57" s="366"/>
      <c r="M57" s="366"/>
      <c r="N57" s="366"/>
      <c r="O57" s="366"/>
      <c r="P57" s="366"/>
      <c r="Q57" s="366"/>
      <c r="R57" s="366"/>
      <c r="S57" s="366"/>
      <c r="T57" s="366"/>
      <c r="U57" s="367"/>
    </row>
    <row r="58" spans="2:21" ht="18" thickBot="1" x14ac:dyDescent="0.45">
      <c r="B58" s="354"/>
      <c r="C58" s="355"/>
      <c r="D58" s="193" t="s">
        <v>121</v>
      </c>
      <c r="E58" s="368" t="s">
        <v>371</v>
      </c>
      <c r="F58" s="369"/>
      <c r="G58" s="369"/>
      <c r="H58" s="369"/>
      <c r="I58" s="369"/>
      <c r="J58" s="369"/>
      <c r="K58" s="369"/>
      <c r="L58" s="369"/>
      <c r="M58" s="369"/>
      <c r="N58" s="369"/>
      <c r="O58" s="369"/>
      <c r="P58" s="369"/>
      <c r="Q58" s="369"/>
      <c r="R58" s="369"/>
      <c r="S58" s="369"/>
      <c r="T58" s="369"/>
      <c r="U58" s="370"/>
    </row>
    <row r="59" spans="2:21" ht="36.75" customHeight="1" thickBot="1" x14ac:dyDescent="0.45">
      <c r="B59" s="354"/>
      <c r="C59" s="355"/>
      <c r="D59" s="188" t="s">
        <v>122</v>
      </c>
      <c r="E59" s="383" t="s">
        <v>372</v>
      </c>
      <c r="F59" s="384"/>
      <c r="G59" s="384"/>
      <c r="H59" s="384"/>
      <c r="I59" s="384"/>
      <c r="J59" s="384"/>
      <c r="K59" s="384"/>
      <c r="L59" s="384"/>
      <c r="M59" s="384"/>
      <c r="N59" s="384"/>
      <c r="O59" s="384"/>
      <c r="P59" s="384"/>
      <c r="Q59" s="384"/>
      <c r="R59" s="384"/>
      <c r="S59" s="384"/>
      <c r="T59" s="384"/>
      <c r="U59" s="385"/>
    </row>
    <row r="60" spans="2:21" ht="18" thickBot="1" x14ac:dyDescent="0.45">
      <c r="B60" s="354"/>
      <c r="C60" s="355"/>
      <c r="D60" s="193" t="s">
        <v>61</v>
      </c>
      <c r="E60" s="368" t="s">
        <v>373</v>
      </c>
      <c r="F60" s="369"/>
      <c r="G60" s="369"/>
      <c r="H60" s="369"/>
      <c r="I60" s="369"/>
      <c r="J60" s="369"/>
      <c r="K60" s="369"/>
      <c r="L60" s="369"/>
      <c r="M60" s="369"/>
      <c r="N60" s="369"/>
      <c r="O60" s="369"/>
      <c r="P60" s="369"/>
      <c r="Q60" s="369"/>
      <c r="R60" s="369"/>
      <c r="S60" s="369"/>
      <c r="T60" s="369"/>
      <c r="U60" s="370"/>
    </row>
    <row r="61" spans="2:21" ht="18" thickBot="1" x14ac:dyDescent="0.45">
      <c r="B61" s="354"/>
      <c r="C61" s="355"/>
      <c r="D61" s="189" t="s">
        <v>39</v>
      </c>
      <c r="E61" s="365" t="s">
        <v>374</v>
      </c>
      <c r="F61" s="366"/>
      <c r="G61" s="366"/>
      <c r="H61" s="366"/>
      <c r="I61" s="366"/>
      <c r="J61" s="366"/>
      <c r="K61" s="366"/>
      <c r="L61" s="366"/>
      <c r="M61" s="366"/>
      <c r="N61" s="366"/>
      <c r="O61" s="366"/>
      <c r="P61" s="366"/>
      <c r="Q61" s="366"/>
      <c r="R61" s="366"/>
      <c r="S61" s="366"/>
      <c r="T61" s="366"/>
      <c r="U61" s="367"/>
    </row>
    <row r="62" spans="2:21" ht="29.25" thickBot="1" x14ac:dyDescent="0.45">
      <c r="B62" s="354"/>
      <c r="C62" s="355"/>
      <c r="D62" s="193" t="s">
        <v>123</v>
      </c>
      <c r="E62" s="368" t="s">
        <v>375</v>
      </c>
      <c r="F62" s="369"/>
      <c r="G62" s="369"/>
      <c r="H62" s="369"/>
      <c r="I62" s="369"/>
      <c r="J62" s="369"/>
      <c r="K62" s="369"/>
      <c r="L62" s="369"/>
      <c r="M62" s="369"/>
      <c r="N62" s="369"/>
      <c r="O62" s="369"/>
      <c r="P62" s="369"/>
      <c r="Q62" s="369"/>
      <c r="R62" s="369"/>
      <c r="S62" s="369"/>
      <c r="T62" s="369"/>
      <c r="U62" s="370"/>
    </row>
    <row r="63" spans="2:21" ht="43.5" thickBot="1" x14ac:dyDescent="0.45">
      <c r="B63" s="354"/>
      <c r="C63" s="355"/>
      <c r="D63" s="189" t="s">
        <v>124</v>
      </c>
      <c r="E63" s="365" t="s">
        <v>374</v>
      </c>
      <c r="F63" s="366"/>
      <c r="G63" s="366"/>
      <c r="H63" s="366"/>
      <c r="I63" s="366"/>
      <c r="J63" s="366"/>
      <c r="K63" s="366"/>
      <c r="L63" s="366"/>
      <c r="M63" s="366"/>
      <c r="N63" s="366"/>
      <c r="O63" s="366"/>
      <c r="P63" s="366"/>
      <c r="Q63" s="366"/>
      <c r="R63" s="366"/>
      <c r="S63" s="366"/>
      <c r="T63" s="366"/>
      <c r="U63" s="367"/>
    </row>
    <row r="64" spans="2:21" ht="18" thickBot="1" x14ac:dyDescent="0.45">
      <c r="B64" s="354"/>
      <c r="C64" s="355"/>
      <c r="D64" s="190" t="s">
        <v>125</v>
      </c>
      <c r="E64" s="368" t="s">
        <v>376</v>
      </c>
      <c r="F64" s="369"/>
      <c r="G64" s="369"/>
      <c r="H64" s="369"/>
      <c r="I64" s="369"/>
      <c r="J64" s="369"/>
      <c r="K64" s="369"/>
      <c r="L64" s="369"/>
      <c r="M64" s="369"/>
      <c r="N64" s="369"/>
      <c r="O64" s="369"/>
      <c r="P64" s="369"/>
      <c r="Q64" s="369"/>
      <c r="R64" s="369"/>
      <c r="S64" s="369"/>
      <c r="T64" s="369"/>
      <c r="U64" s="370"/>
    </row>
    <row r="65" spans="2:21" ht="18" thickBot="1" x14ac:dyDescent="0.45">
      <c r="B65" s="354"/>
      <c r="C65" s="355"/>
      <c r="D65" s="188" t="s">
        <v>13</v>
      </c>
      <c r="E65" s="365" t="s">
        <v>377</v>
      </c>
      <c r="F65" s="366"/>
      <c r="G65" s="366"/>
      <c r="H65" s="366"/>
      <c r="I65" s="366"/>
      <c r="J65" s="366"/>
      <c r="K65" s="366"/>
      <c r="L65" s="366"/>
      <c r="M65" s="366"/>
      <c r="N65" s="366"/>
      <c r="O65" s="366"/>
      <c r="P65" s="366"/>
      <c r="Q65" s="366"/>
      <c r="R65" s="366"/>
      <c r="S65" s="366"/>
      <c r="T65" s="366"/>
      <c r="U65" s="367"/>
    </row>
    <row r="66" spans="2:21" ht="18" thickBot="1" x14ac:dyDescent="0.45">
      <c r="B66" s="354"/>
      <c r="C66" s="355"/>
      <c r="D66" s="193" t="s">
        <v>12</v>
      </c>
      <c r="E66" s="368" t="s">
        <v>377</v>
      </c>
      <c r="F66" s="369"/>
      <c r="G66" s="369"/>
      <c r="H66" s="369"/>
      <c r="I66" s="369"/>
      <c r="J66" s="369"/>
      <c r="K66" s="369"/>
      <c r="L66" s="369"/>
      <c r="M66" s="369"/>
      <c r="N66" s="369"/>
      <c r="O66" s="369"/>
      <c r="P66" s="369"/>
      <c r="Q66" s="369"/>
      <c r="R66" s="369"/>
      <c r="S66" s="369"/>
      <c r="T66" s="369"/>
      <c r="U66" s="370"/>
    </row>
    <row r="67" spans="2:21" ht="18" thickBot="1" x14ac:dyDescent="0.45">
      <c r="B67" s="354"/>
      <c r="C67" s="355"/>
      <c r="D67" s="188" t="s">
        <v>126</v>
      </c>
      <c r="E67" s="365" t="s">
        <v>378</v>
      </c>
      <c r="F67" s="366"/>
      <c r="G67" s="366"/>
      <c r="H67" s="366"/>
      <c r="I67" s="366"/>
      <c r="J67" s="366"/>
      <c r="K67" s="366"/>
      <c r="L67" s="366"/>
      <c r="M67" s="366"/>
      <c r="N67" s="366"/>
      <c r="O67" s="366"/>
      <c r="P67" s="366"/>
      <c r="Q67" s="366"/>
      <c r="R67" s="366"/>
      <c r="S67" s="366"/>
      <c r="T67" s="366"/>
      <c r="U67" s="367"/>
    </row>
    <row r="68" spans="2:21" ht="18" thickBot="1" x14ac:dyDescent="0.45">
      <c r="B68" s="354"/>
      <c r="C68" s="355"/>
      <c r="D68" s="193" t="s">
        <v>234</v>
      </c>
      <c r="E68" s="368" t="s">
        <v>379</v>
      </c>
      <c r="F68" s="369"/>
      <c r="G68" s="369"/>
      <c r="H68" s="369"/>
      <c r="I68" s="369"/>
      <c r="J68" s="369"/>
      <c r="K68" s="369"/>
      <c r="L68" s="369"/>
      <c r="M68" s="369"/>
      <c r="N68" s="369"/>
      <c r="O68" s="369"/>
      <c r="P68" s="369"/>
      <c r="Q68" s="369"/>
      <c r="R68" s="369"/>
      <c r="S68" s="369"/>
      <c r="T68" s="369"/>
      <c r="U68" s="370"/>
    </row>
    <row r="69" spans="2:21" ht="18" thickBot="1" x14ac:dyDescent="0.45">
      <c r="B69" s="354"/>
      <c r="C69" s="355"/>
      <c r="D69" s="188" t="s">
        <v>235</v>
      </c>
      <c r="E69" s="365" t="s">
        <v>380</v>
      </c>
      <c r="F69" s="366"/>
      <c r="G69" s="366"/>
      <c r="H69" s="366"/>
      <c r="I69" s="366"/>
      <c r="J69" s="366"/>
      <c r="K69" s="366"/>
      <c r="L69" s="366"/>
      <c r="M69" s="366"/>
      <c r="N69" s="366"/>
      <c r="O69" s="366"/>
      <c r="P69" s="366"/>
      <c r="Q69" s="366"/>
      <c r="R69" s="366"/>
      <c r="S69" s="366"/>
      <c r="T69" s="366"/>
      <c r="U69" s="367"/>
    </row>
    <row r="70" spans="2:21" ht="18" thickBot="1" x14ac:dyDescent="0.45">
      <c r="B70" s="354"/>
      <c r="C70" s="355"/>
      <c r="D70" s="193" t="s">
        <v>127</v>
      </c>
      <c r="E70" s="368" t="s">
        <v>381</v>
      </c>
      <c r="F70" s="369"/>
      <c r="G70" s="369"/>
      <c r="H70" s="369"/>
      <c r="I70" s="369"/>
      <c r="J70" s="369"/>
      <c r="K70" s="369"/>
      <c r="L70" s="369"/>
      <c r="M70" s="369"/>
      <c r="N70" s="369"/>
      <c r="O70" s="369"/>
      <c r="P70" s="369"/>
      <c r="Q70" s="369"/>
      <c r="R70" s="369"/>
      <c r="S70" s="369"/>
      <c r="T70" s="369"/>
      <c r="U70" s="370"/>
    </row>
    <row r="71" spans="2:21" ht="18" thickBot="1" x14ac:dyDescent="0.45">
      <c r="B71" s="354"/>
      <c r="C71" s="355"/>
      <c r="D71" s="188" t="s">
        <v>128</v>
      </c>
      <c r="E71" s="365" t="s">
        <v>382</v>
      </c>
      <c r="F71" s="366"/>
      <c r="G71" s="366"/>
      <c r="H71" s="366"/>
      <c r="I71" s="366"/>
      <c r="J71" s="366"/>
      <c r="K71" s="366"/>
      <c r="L71" s="366"/>
      <c r="M71" s="366"/>
      <c r="N71" s="366"/>
      <c r="O71" s="366"/>
      <c r="P71" s="366"/>
      <c r="Q71" s="366"/>
      <c r="R71" s="366"/>
      <c r="S71" s="366"/>
      <c r="T71" s="366"/>
      <c r="U71" s="367"/>
    </row>
    <row r="72" spans="2:21" ht="18" thickBot="1" x14ac:dyDescent="0.45">
      <c r="B72" s="354"/>
      <c r="C72" s="355"/>
      <c r="D72" s="193" t="s">
        <v>129</v>
      </c>
      <c r="E72" s="368" t="s">
        <v>383</v>
      </c>
      <c r="F72" s="369"/>
      <c r="G72" s="369"/>
      <c r="H72" s="369"/>
      <c r="I72" s="369"/>
      <c r="J72" s="369"/>
      <c r="K72" s="369"/>
      <c r="L72" s="369"/>
      <c r="M72" s="369"/>
      <c r="N72" s="369"/>
      <c r="O72" s="369"/>
      <c r="P72" s="369"/>
      <c r="Q72" s="369"/>
      <c r="R72" s="369"/>
      <c r="S72" s="369"/>
      <c r="T72" s="369"/>
      <c r="U72" s="370"/>
    </row>
    <row r="73" spans="2:21" ht="18" thickBot="1" x14ac:dyDescent="0.45">
      <c r="B73" s="354"/>
      <c r="C73" s="355"/>
      <c r="D73" s="188" t="s">
        <v>130</v>
      </c>
      <c r="E73" s="365" t="s">
        <v>384</v>
      </c>
      <c r="F73" s="366"/>
      <c r="G73" s="366"/>
      <c r="H73" s="366"/>
      <c r="I73" s="366"/>
      <c r="J73" s="366"/>
      <c r="K73" s="366"/>
      <c r="L73" s="366"/>
      <c r="M73" s="366"/>
      <c r="N73" s="366"/>
      <c r="O73" s="366"/>
      <c r="P73" s="366"/>
      <c r="Q73" s="366"/>
      <c r="R73" s="366"/>
      <c r="S73" s="366"/>
      <c r="T73" s="366"/>
      <c r="U73" s="367"/>
    </row>
    <row r="74" spans="2:21" ht="18" thickBot="1" x14ac:dyDescent="0.45">
      <c r="B74" s="354"/>
      <c r="C74" s="355"/>
      <c r="D74" s="193" t="s">
        <v>131</v>
      </c>
      <c r="E74" s="368" t="s">
        <v>385</v>
      </c>
      <c r="F74" s="369"/>
      <c r="G74" s="369"/>
      <c r="H74" s="369"/>
      <c r="I74" s="369"/>
      <c r="J74" s="369"/>
      <c r="K74" s="369"/>
      <c r="L74" s="369"/>
      <c r="M74" s="369"/>
      <c r="N74" s="369"/>
      <c r="O74" s="369"/>
      <c r="P74" s="369"/>
      <c r="Q74" s="369"/>
      <c r="R74" s="369"/>
      <c r="S74" s="369"/>
      <c r="T74" s="369"/>
      <c r="U74" s="370"/>
    </row>
    <row r="75" spans="2:21" ht="18" thickBot="1" x14ac:dyDescent="0.45">
      <c r="B75" s="354"/>
      <c r="C75" s="355"/>
      <c r="D75" s="188" t="s">
        <v>132</v>
      </c>
      <c r="E75" s="365" t="s">
        <v>386</v>
      </c>
      <c r="F75" s="366"/>
      <c r="G75" s="366"/>
      <c r="H75" s="366"/>
      <c r="I75" s="366"/>
      <c r="J75" s="366"/>
      <c r="K75" s="366"/>
      <c r="L75" s="366"/>
      <c r="M75" s="366"/>
      <c r="N75" s="366"/>
      <c r="O75" s="366"/>
      <c r="P75" s="366"/>
      <c r="Q75" s="366"/>
      <c r="R75" s="366"/>
      <c r="S75" s="366"/>
      <c r="T75" s="366"/>
      <c r="U75" s="367"/>
    </row>
    <row r="76" spans="2:21" ht="18" thickBot="1" x14ac:dyDescent="0.45">
      <c r="B76" s="354"/>
      <c r="C76" s="355"/>
      <c r="D76" s="193" t="s">
        <v>133</v>
      </c>
      <c r="E76" s="368" t="s">
        <v>420</v>
      </c>
      <c r="F76" s="369"/>
      <c r="G76" s="369"/>
      <c r="H76" s="369"/>
      <c r="I76" s="369"/>
      <c r="J76" s="369"/>
      <c r="K76" s="369"/>
      <c r="L76" s="369"/>
      <c r="M76" s="369"/>
      <c r="N76" s="369"/>
      <c r="O76" s="369"/>
      <c r="P76" s="369"/>
      <c r="Q76" s="369"/>
      <c r="R76" s="369"/>
      <c r="S76" s="369"/>
      <c r="T76" s="369"/>
      <c r="U76" s="370"/>
    </row>
    <row r="77" spans="2:21" ht="29.25" thickBot="1" x14ac:dyDescent="0.45">
      <c r="B77" s="354"/>
      <c r="C77" s="355"/>
      <c r="D77" s="188" t="s">
        <v>134</v>
      </c>
      <c r="E77" s="365" t="s">
        <v>387</v>
      </c>
      <c r="F77" s="366"/>
      <c r="G77" s="366"/>
      <c r="H77" s="366"/>
      <c r="I77" s="366"/>
      <c r="J77" s="366"/>
      <c r="K77" s="366"/>
      <c r="L77" s="366"/>
      <c r="M77" s="366"/>
      <c r="N77" s="366"/>
      <c r="O77" s="366"/>
      <c r="P77" s="366"/>
      <c r="Q77" s="366"/>
      <c r="R77" s="366"/>
      <c r="S77" s="366"/>
      <c r="T77" s="366"/>
      <c r="U77" s="367"/>
    </row>
    <row r="78" spans="2:21" ht="18" thickBot="1" x14ac:dyDescent="0.45">
      <c r="B78" s="356"/>
      <c r="C78" s="357"/>
      <c r="D78" s="193" t="s">
        <v>135</v>
      </c>
      <c r="E78" s="368" t="s">
        <v>388</v>
      </c>
      <c r="F78" s="369"/>
      <c r="G78" s="369"/>
      <c r="H78" s="369"/>
      <c r="I78" s="369"/>
      <c r="J78" s="369"/>
      <c r="K78" s="369"/>
      <c r="L78" s="369"/>
      <c r="M78" s="369"/>
      <c r="N78" s="369"/>
      <c r="O78" s="369"/>
      <c r="P78" s="369"/>
      <c r="Q78" s="369"/>
      <c r="R78" s="369"/>
      <c r="S78" s="369"/>
      <c r="T78" s="369"/>
      <c r="U78" s="370"/>
    </row>
    <row r="79" spans="2:21" ht="18" thickBot="1" x14ac:dyDescent="0.45">
      <c r="B79" s="352" t="s">
        <v>8</v>
      </c>
      <c r="C79" s="353"/>
      <c r="D79" s="188" t="s">
        <v>69</v>
      </c>
      <c r="E79" s="365" t="s">
        <v>389</v>
      </c>
      <c r="F79" s="366"/>
      <c r="G79" s="366"/>
      <c r="H79" s="366"/>
      <c r="I79" s="366"/>
      <c r="J79" s="366"/>
      <c r="K79" s="366"/>
      <c r="L79" s="366"/>
      <c r="M79" s="366"/>
      <c r="N79" s="366"/>
      <c r="O79" s="366"/>
      <c r="P79" s="366"/>
      <c r="Q79" s="366"/>
      <c r="R79" s="366"/>
      <c r="S79" s="366"/>
      <c r="T79" s="366"/>
      <c r="U79" s="367"/>
    </row>
    <row r="80" spans="2:21" ht="29.25" thickBot="1" x14ac:dyDescent="0.45">
      <c r="B80" s="354"/>
      <c r="C80" s="355"/>
      <c r="D80" s="193" t="s">
        <v>68</v>
      </c>
      <c r="E80" s="368" t="s">
        <v>390</v>
      </c>
      <c r="F80" s="369"/>
      <c r="G80" s="369"/>
      <c r="H80" s="369"/>
      <c r="I80" s="369"/>
      <c r="J80" s="369"/>
      <c r="K80" s="369"/>
      <c r="L80" s="369"/>
      <c r="M80" s="369"/>
      <c r="N80" s="369"/>
      <c r="O80" s="369"/>
      <c r="P80" s="369"/>
      <c r="Q80" s="369"/>
      <c r="R80" s="369"/>
      <c r="S80" s="369"/>
      <c r="T80" s="369"/>
      <c r="U80" s="370"/>
    </row>
    <row r="81" spans="2:21" ht="18" thickBot="1" x14ac:dyDescent="0.45">
      <c r="B81" s="352" t="s">
        <v>24</v>
      </c>
      <c r="C81" s="353"/>
      <c r="D81" s="188" t="s">
        <v>58</v>
      </c>
      <c r="E81" s="365" t="s">
        <v>391</v>
      </c>
      <c r="F81" s="366"/>
      <c r="G81" s="366"/>
      <c r="H81" s="366"/>
      <c r="I81" s="366"/>
      <c r="J81" s="366"/>
      <c r="K81" s="366"/>
      <c r="L81" s="366"/>
      <c r="M81" s="366"/>
      <c r="N81" s="366"/>
      <c r="O81" s="366"/>
      <c r="P81" s="366"/>
      <c r="Q81" s="366"/>
      <c r="R81" s="366"/>
      <c r="S81" s="366"/>
      <c r="T81" s="366"/>
      <c r="U81" s="367"/>
    </row>
    <row r="82" spans="2:21" ht="18" thickBot="1" x14ac:dyDescent="0.45">
      <c r="B82" s="354"/>
      <c r="C82" s="355"/>
      <c r="D82" s="193" t="s">
        <v>136</v>
      </c>
      <c r="E82" s="368" t="s">
        <v>392</v>
      </c>
      <c r="F82" s="369"/>
      <c r="G82" s="369"/>
      <c r="H82" s="369"/>
      <c r="I82" s="369"/>
      <c r="J82" s="369"/>
      <c r="K82" s="369"/>
      <c r="L82" s="369"/>
      <c r="M82" s="369"/>
      <c r="N82" s="369"/>
      <c r="O82" s="369"/>
      <c r="P82" s="369"/>
      <c r="Q82" s="369"/>
      <c r="R82" s="369"/>
      <c r="S82" s="369"/>
      <c r="T82" s="369"/>
      <c r="U82" s="370"/>
    </row>
    <row r="83" spans="2:21" ht="18" thickBot="1" x14ac:dyDescent="0.45">
      <c r="B83" s="354"/>
      <c r="C83" s="355"/>
      <c r="D83" s="194" t="s">
        <v>137</v>
      </c>
      <c r="E83" s="380" t="s">
        <v>393</v>
      </c>
      <c r="F83" s="381"/>
      <c r="G83" s="381"/>
      <c r="H83" s="381"/>
      <c r="I83" s="381"/>
      <c r="J83" s="381"/>
      <c r="K83" s="381"/>
      <c r="L83" s="381"/>
      <c r="M83" s="381"/>
      <c r="N83" s="381"/>
      <c r="O83" s="381"/>
      <c r="P83" s="381"/>
      <c r="Q83" s="381"/>
      <c r="R83" s="381"/>
      <c r="S83" s="381"/>
      <c r="T83" s="381"/>
      <c r="U83" s="382"/>
    </row>
    <row r="84" spans="2:21" ht="18" thickBot="1" x14ac:dyDescent="0.45">
      <c r="B84" s="354"/>
      <c r="C84" s="355"/>
      <c r="D84" s="195" t="s">
        <v>291</v>
      </c>
      <c r="E84" s="374" t="s">
        <v>394</v>
      </c>
      <c r="F84" s="375"/>
      <c r="G84" s="375"/>
      <c r="H84" s="375"/>
      <c r="I84" s="375"/>
      <c r="J84" s="375"/>
      <c r="K84" s="375"/>
      <c r="L84" s="375"/>
      <c r="M84" s="375"/>
      <c r="N84" s="375"/>
      <c r="O84" s="375"/>
      <c r="P84" s="375"/>
      <c r="Q84" s="375"/>
      <c r="R84" s="375"/>
      <c r="S84" s="375"/>
      <c r="T84" s="375"/>
      <c r="U84" s="376"/>
    </row>
    <row r="85" spans="2:21" ht="18" thickBot="1" x14ac:dyDescent="0.45">
      <c r="B85" s="354"/>
      <c r="C85" s="355"/>
      <c r="D85" s="196" t="s">
        <v>292</v>
      </c>
      <c r="E85" s="371" t="s">
        <v>395</v>
      </c>
      <c r="F85" s="372"/>
      <c r="G85" s="372"/>
      <c r="H85" s="372"/>
      <c r="I85" s="372"/>
      <c r="J85" s="372"/>
      <c r="K85" s="372"/>
      <c r="L85" s="372"/>
      <c r="M85" s="372"/>
      <c r="N85" s="372"/>
      <c r="O85" s="372"/>
      <c r="P85" s="372"/>
      <c r="Q85" s="372"/>
      <c r="R85" s="372"/>
      <c r="S85" s="372"/>
      <c r="T85" s="372"/>
      <c r="U85" s="373"/>
    </row>
    <row r="86" spans="2:21" ht="29.25" thickBot="1" x14ac:dyDescent="0.45">
      <c r="B86" s="354"/>
      <c r="C86" s="355"/>
      <c r="D86" s="197" t="s">
        <v>138</v>
      </c>
      <c r="E86" s="374" t="s">
        <v>396</v>
      </c>
      <c r="F86" s="375"/>
      <c r="G86" s="375"/>
      <c r="H86" s="375"/>
      <c r="I86" s="375"/>
      <c r="J86" s="375"/>
      <c r="K86" s="375"/>
      <c r="L86" s="375"/>
      <c r="M86" s="375"/>
      <c r="N86" s="375"/>
      <c r="O86" s="375"/>
      <c r="P86" s="375"/>
      <c r="Q86" s="375"/>
      <c r="R86" s="375"/>
      <c r="S86" s="375"/>
      <c r="T86" s="375"/>
      <c r="U86" s="376"/>
    </row>
    <row r="87" spans="2:21" ht="18" thickBot="1" x14ac:dyDescent="0.45">
      <c r="B87" s="354"/>
      <c r="C87" s="355"/>
      <c r="D87" s="196" t="s">
        <v>35</v>
      </c>
      <c r="E87" s="371" t="s">
        <v>397</v>
      </c>
      <c r="F87" s="372"/>
      <c r="G87" s="372"/>
      <c r="H87" s="372"/>
      <c r="I87" s="372"/>
      <c r="J87" s="372"/>
      <c r="K87" s="372"/>
      <c r="L87" s="372"/>
      <c r="M87" s="372"/>
      <c r="N87" s="372"/>
      <c r="O87" s="372"/>
      <c r="P87" s="372"/>
      <c r="Q87" s="372"/>
      <c r="R87" s="372"/>
      <c r="S87" s="372"/>
      <c r="T87" s="372"/>
      <c r="U87" s="373"/>
    </row>
    <row r="88" spans="2:21" ht="18" thickBot="1" x14ac:dyDescent="0.45">
      <c r="B88" s="354"/>
      <c r="C88" s="355"/>
      <c r="D88" s="197" t="s">
        <v>139</v>
      </c>
      <c r="E88" s="374" t="s">
        <v>398</v>
      </c>
      <c r="F88" s="375"/>
      <c r="G88" s="375"/>
      <c r="H88" s="375"/>
      <c r="I88" s="375"/>
      <c r="J88" s="375"/>
      <c r="K88" s="375"/>
      <c r="L88" s="375"/>
      <c r="M88" s="375"/>
      <c r="N88" s="375"/>
      <c r="O88" s="375"/>
      <c r="P88" s="375"/>
      <c r="Q88" s="375"/>
      <c r="R88" s="375"/>
      <c r="S88" s="375"/>
      <c r="T88" s="375"/>
      <c r="U88" s="376"/>
    </row>
    <row r="89" spans="2:21" ht="18" thickBot="1" x14ac:dyDescent="0.45">
      <c r="B89" s="354"/>
      <c r="C89" s="355"/>
      <c r="D89" s="196" t="s">
        <v>140</v>
      </c>
      <c r="E89" s="371" t="s">
        <v>399</v>
      </c>
      <c r="F89" s="372"/>
      <c r="G89" s="372"/>
      <c r="H89" s="372"/>
      <c r="I89" s="372"/>
      <c r="J89" s="372"/>
      <c r="K89" s="372"/>
      <c r="L89" s="372"/>
      <c r="M89" s="372"/>
      <c r="N89" s="372"/>
      <c r="O89" s="372"/>
      <c r="P89" s="372"/>
      <c r="Q89" s="372"/>
      <c r="R89" s="372"/>
      <c r="S89" s="372"/>
      <c r="T89" s="372"/>
      <c r="U89" s="373"/>
    </row>
    <row r="90" spans="2:21" ht="18" thickBot="1" x14ac:dyDescent="0.45">
      <c r="B90" s="354"/>
      <c r="C90" s="355"/>
      <c r="D90" s="197" t="s">
        <v>141</v>
      </c>
      <c r="E90" s="374" t="s">
        <v>400</v>
      </c>
      <c r="F90" s="375"/>
      <c r="G90" s="375"/>
      <c r="H90" s="375"/>
      <c r="I90" s="375"/>
      <c r="J90" s="375"/>
      <c r="K90" s="375"/>
      <c r="L90" s="375"/>
      <c r="M90" s="375"/>
      <c r="N90" s="375"/>
      <c r="O90" s="375"/>
      <c r="P90" s="375"/>
      <c r="Q90" s="375"/>
      <c r="R90" s="375"/>
      <c r="S90" s="375"/>
      <c r="T90" s="375"/>
      <c r="U90" s="376"/>
    </row>
    <row r="91" spans="2:21" ht="18" thickBot="1" x14ac:dyDescent="0.45">
      <c r="B91" s="354"/>
      <c r="C91" s="355"/>
      <c r="D91" s="196" t="s">
        <v>142</v>
      </c>
      <c r="E91" s="371" t="s">
        <v>401</v>
      </c>
      <c r="F91" s="372"/>
      <c r="G91" s="372"/>
      <c r="H91" s="372"/>
      <c r="I91" s="372"/>
      <c r="J91" s="372"/>
      <c r="K91" s="372"/>
      <c r="L91" s="372"/>
      <c r="M91" s="372"/>
      <c r="N91" s="372"/>
      <c r="O91" s="372"/>
      <c r="P91" s="372"/>
      <c r="Q91" s="372"/>
      <c r="R91" s="372"/>
      <c r="S91" s="372"/>
      <c r="T91" s="372"/>
      <c r="U91" s="373"/>
    </row>
    <row r="92" spans="2:21" ht="18" thickBot="1" x14ac:dyDescent="0.45">
      <c r="B92" s="354"/>
      <c r="C92" s="355"/>
      <c r="D92" s="197" t="s">
        <v>41</v>
      </c>
      <c r="E92" s="374" t="s">
        <v>402</v>
      </c>
      <c r="F92" s="375"/>
      <c r="G92" s="375"/>
      <c r="H92" s="375"/>
      <c r="I92" s="375"/>
      <c r="J92" s="375"/>
      <c r="K92" s="375"/>
      <c r="L92" s="375"/>
      <c r="M92" s="375"/>
      <c r="N92" s="375"/>
      <c r="O92" s="375"/>
      <c r="P92" s="375"/>
      <c r="Q92" s="375"/>
      <c r="R92" s="375"/>
      <c r="S92" s="375"/>
      <c r="T92" s="375"/>
      <c r="U92" s="376"/>
    </row>
    <row r="93" spans="2:21" ht="18" thickBot="1" x14ac:dyDescent="0.45">
      <c r="B93" s="354"/>
      <c r="C93" s="355"/>
      <c r="D93" s="196" t="s">
        <v>143</v>
      </c>
      <c r="E93" s="371" t="s">
        <v>403</v>
      </c>
      <c r="F93" s="372"/>
      <c r="G93" s="372"/>
      <c r="H93" s="372"/>
      <c r="I93" s="372"/>
      <c r="J93" s="372"/>
      <c r="K93" s="372"/>
      <c r="L93" s="372"/>
      <c r="M93" s="372"/>
      <c r="N93" s="372"/>
      <c r="O93" s="372"/>
      <c r="P93" s="372"/>
      <c r="Q93" s="372"/>
      <c r="R93" s="372"/>
      <c r="S93" s="372"/>
      <c r="T93" s="372"/>
      <c r="U93" s="373"/>
    </row>
    <row r="94" spans="2:21" ht="18" thickBot="1" x14ac:dyDescent="0.45">
      <c r="B94" s="354"/>
      <c r="C94" s="355"/>
      <c r="D94" s="197" t="s">
        <v>144</v>
      </c>
      <c r="E94" s="374" t="s">
        <v>404</v>
      </c>
      <c r="F94" s="375"/>
      <c r="G94" s="375"/>
      <c r="H94" s="375"/>
      <c r="I94" s="375"/>
      <c r="J94" s="375"/>
      <c r="K94" s="375"/>
      <c r="L94" s="375"/>
      <c r="M94" s="375"/>
      <c r="N94" s="375"/>
      <c r="O94" s="375"/>
      <c r="P94" s="375"/>
      <c r="Q94" s="375"/>
      <c r="R94" s="375"/>
      <c r="S94" s="375"/>
      <c r="T94" s="375"/>
      <c r="U94" s="376"/>
    </row>
    <row r="95" spans="2:21" ht="18" thickBot="1" x14ac:dyDescent="0.45">
      <c r="B95" s="354"/>
      <c r="C95" s="355"/>
      <c r="D95" s="196" t="s">
        <v>145</v>
      </c>
      <c r="E95" s="371" t="s">
        <v>405</v>
      </c>
      <c r="F95" s="372"/>
      <c r="G95" s="372"/>
      <c r="H95" s="372"/>
      <c r="I95" s="372"/>
      <c r="J95" s="372"/>
      <c r="K95" s="372"/>
      <c r="L95" s="372"/>
      <c r="M95" s="372"/>
      <c r="N95" s="372"/>
      <c r="O95" s="372"/>
      <c r="P95" s="372"/>
      <c r="Q95" s="372"/>
      <c r="R95" s="372"/>
      <c r="S95" s="372"/>
      <c r="T95" s="372"/>
      <c r="U95" s="373"/>
    </row>
    <row r="96" spans="2:21" ht="18" thickBot="1" x14ac:dyDescent="0.45">
      <c r="B96" s="354"/>
      <c r="C96" s="355"/>
      <c r="D96" s="198" t="s">
        <v>146</v>
      </c>
      <c r="E96" s="374" t="s">
        <v>406</v>
      </c>
      <c r="F96" s="375"/>
      <c r="G96" s="375"/>
      <c r="H96" s="375"/>
      <c r="I96" s="375"/>
      <c r="J96" s="375"/>
      <c r="K96" s="375"/>
      <c r="L96" s="375"/>
      <c r="M96" s="375"/>
      <c r="N96" s="375"/>
      <c r="O96" s="375"/>
      <c r="P96" s="375"/>
      <c r="Q96" s="375"/>
      <c r="R96" s="375"/>
      <c r="S96" s="375"/>
      <c r="T96" s="375"/>
      <c r="U96" s="376"/>
    </row>
    <row r="97" spans="2:21" ht="18" thickBot="1" x14ac:dyDescent="0.45">
      <c r="B97" s="354"/>
      <c r="C97" s="355"/>
      <c r="D97" s="199" t="s">
        <v>293</v>
      </c>
      <c r="E97" s="377" t="s">
        <v>394</v>
      </c>
      <c r="F97" s="378"/>
      <c r="G97" s="378"/>
      <c r="H97" s="378"/>
      <c r="I97" s="378"/>
      <c r="J97" s="378"/>
      <c r="K97" s="378"/>
      <c r="L97" s="378"/>
      <c r="M97" s="378"/>
      <c r="N97" s="378"/>
      <c r="O97" s="378"/>
      <c r="P97" s="378"/>
      <c r="Q97" s="378"/>
      <c r="R97" s="378"/>
      <c r="S97" s="378"/>
      <c r="T97" s="378"/>
      <c r="U97" s="379"/>
    </row>
    <row r="98" spans="2:21" ht="18" thickBot="1" x14ac:dyDescent="0.45">
      <c r="B98" s="354"/>
      <c r="C98" s="355"/>
      <c r="D98" s="193" t="s">
        <v>294</v>
      </c>
      <c r="E98" s="368" t="s">
        <v>395</v>
      </c>
      <c r="F98" s="369"/>
      <c r="G98" s="369"/>
      <c r="H98" s="369"/>
      <c r="I98" s="369"/>
      <c r="J98" s="369"/>
      <c r="K98" s="369"/>
      <c r="L98" s="369"/>
      <c r="M98" s="369"/>
      <c r="N98" s="369"/>
      <c r="O98" s="369"/>
      <c r="P98" s="369"/>
      <c r="Q98" s="369"/>
      <c r="R98" s="369"/>
      <c r="S98" s="369"/>
      <c r="T98" s="369"/>
      <c r="U98" s="370"/>
    </row>
    <row r="99" spans="2:21" ht="18" thickBot="1" x14ac:dyDescent="0.45">
      <c r="B99" s="354"/>
      <c r="C99" s="355"/>
      <c r="D99" s="188" t="s">
        <v>147</v>
      </c>
      <c r="E99" s="365" t="s">
        <v>396</v>
      </c>
      <c r="F99" s="366"/>
      <c r="G99" s="366"/>
      <c r="H99" s="366"/>
      <c r="I99" s="366"/>
      <c r="J99" s="366"/>
      <c r="K99" s="366"/>
      <c r="L99" s="366"/>
      <c r="M99" s="366"/>
      <c r="N99" s="366"/>
      <c r="O99" s="366"/>
      <c r="P99" s="366"/>
      <c r="Q99" s="366"/>
      <c r="R99" s="366"/>
      <c r="S99" s="366"/>
      <c r="T99" s="366"/>
      <c r="U99" s="367"/>
    </row>
    <row r="100" spans="2:21" ht="18" thickBot="1" x14ac:dyDescent="0.45">
      <c r="B100" s="354"/>
      <c r="C100" s="355"/>
      <c r="D100" s="193" t="s">
        <v>36</v>
      </c>
      <c r="E100" s="368" t="s">
        <v>407</v>
      </c>
      <c r="F100" s="369"/>
      <c r="G100" s="369"/>
      <c r="H100" s="369"/>
      <c r="I100" s="369"/>
      <c r="J100" s="369"/>
      <c r="K100" s="369"/>
      <c r="L100" s="369"/>
      <c r="M100" s="369"/>
      <c r="N100" s="369"/>
      <c r="O100" s="369"/>
      <c r="P100" s="369"/>
      <c r="Q100" s="369"/>
      <c r="R100" s="369"/>
      <c r="S100" s="369"/>
      <c r="T100" s="369"/>
      <c r="U100" s="370"/>
    </row>
    <row r="101" spans="2:21" ht="18" thickBot="1" x14ac:dyDescent="0.45">
      <c r="B101" s="354"/>
      <c r="C101" s="355"/>
      <c r="D101" s="188" t="s">
        <v>148</v>
      </c>
      <c r="E101" s="365" t="s">
        <v>398</v>
      </c>
      <c r="F101" s="366"/>
      <c r="G101" s="366"/>
      <c r="H101" s="366"/>
      <c r="I101" s="366"/>
      <c r="J101" s="366"/>
      <c r="K101" s="366"/>
      <c r="L101" s="366"/>
      <c r="M101" s="366"/>
      <c r="N101" s="366"/>
      <c r="O101" s="366"/>
      <c r="P101" s="366"/>
      <c r="Q101" s="366"/>
      <c r="R101" s="366"/>
      <c r="S101" s="366"/>
      <c r="T101" s="366"/>
      <c r="U101" s="367"/>
    </row>
    <row r="102" spans="2:21" ht="18" thickBot="1" x14ac:dyDescent="0.45">
      <c r="B102" s="354"/>
      <c r="C102" s="355"/>
      <c r="D102" s="193" t="s">
        <v>149</v>
      </c>
      <c r="E102" s="368" t="s">
        <v>399</v>
      </c>
      <c r="F102" s="369"/>
      <c r="G102" s="369"/>
      <c r="H102" s="369"/>
      <c r="I102" s="369"/>
      <c r="J102" s="369"/>
      <c r="K102" s="369"/>
      <c r="L102" s="369"/>
      <c r="M102" s="369"/>
      <c r="N102" s="369"/>
      <c r="O102" s="369"/>
      <c r="P102" s="369"/>
      <c r="Q102" s="369"/>
      <c r="R102" s="369"/>
      <c r="S102" s="369"/>
      <c r="T102" s="369"/>
      <c r="U102" s="370"/>
    </row>
    <row r="103" spans="2:21" ht="18" thickBot="1" x14ac:dyDescent="0.45">
      <c r="B103" s="354"/>
      <c r="C103" s="355"/>
      <c r="D103" s="188" t="s">
        <v>150</v>
      </c>
      <c r="E103" s="365" t="s">
        <v>400</v>
      </c>
      <c r="F103" s="366"/>
      <c r="G103" s="366"/>
      <c r="H103" s="366"/>
      <c r="I103" s="366"/>
      <c r="J103" s="366"/>
      <c r="K103" s="366"/>
      <c r="L103" s="366"/>
      <c r="M103" s="366"/>
      <c r="N103" s="366"/>
      <c r="O103" s="366"/>
      <c r="P103" s="366"/>
      <c r="Q103" s="366"/>
      <c r="R103" s="366"/>
      <c r="S103" s="366"/>
      <c r="T103" s="366"/>
      <c r="U103" s="367"/>
    </row>
    <row r="104" spans="2:21" ht="18" thickBot="1" x14ac:dyDescent="0.45">
      <c r="B104" s="354"/>
      <c r="C104" s="355"/>
      <c r="D104" s="193" t="s">
        <v>142</v>
      </c>
      <c r="E104" s="368" t="s">
        <v>401</v>
      </c>
      <c r="F104" s="369"/>
      <c r="G104" s="369"/>
      <c r="H104" s="369"/>
      <c r="I104" s="369"/>
      <c r="J104" s="369"/>
      <c r="K104" s="369"/>
      <c r="L104" s="369"/>
      <c r="M104" s="369"/>
      <c r="N104" s="369"/>
      <c r="O104" s="369"/>
      <c r="P104" s="369"/>
      <c r="Q104" s="369"/>
      <c r="R104" s="369"/>
      <c r="S104" s="369"/>
      <c r="T104" s="369"/>
      <c r="U104" s="370"/>
    </row>
    <row r="105" spans="2:21" ht="18" thickBot="1" x14ac:dyDescent="0.45">
      <c r="B105" s="354"/>
      <c r="C105" s="355"/>
      <c r="D105" s="188" t="s">
        <v>42</v>
      </c>
      <c r="E105" s="365" t="s">
        <v>402</v>
      </c>
      <c r="F105" s="366"/>
      <c r="G105" s="366"/>
      <c r="H105" s="366"/>
      <c r="I105" s="366"/>
      <c r="J105" s="366"/>
      <c r="K105" s="366"/>
      <c r="L105" s="366"/>
      <c r="M105" s="366"/>
      <c r="N105" s="366"/>
      <c r="O105" s="366"/>
      <c r="P105" s="366"/>
      <c r="Q105" s="366"/>
      <c r="R105" s="366"/>
      <c r="S105" s="366"/>
      <c r="T105" s="366"/>
      <c r="U105" s="367"/>
    </row>
    <row r="106" spans="2:21" ht="18" thickBot="1" x14ac:dyDescent="0.45">
      <c r="B106" s="354"/>
      <c r="C106" s="355"/>
      <c r="D106" s="193" t="s">
        <v>151</v>
      </c>
      <c r="E106" s="368" t="s">
        <v>403</v>
      </c>
      <c r="F106" s="369"/>
      <c r="G106" s="369"/>
      <c r="H106" s="369"/>
      <c r="I106" s="369"/>
      <c r="J106" s="369"/>
      <c r="K106" s="369"/>
      <c r="L106" s="369"/>
      <c r="M106" s="369"/>
      <c r="N106" s="369"/>
      <c r="O106" s="369"/>
      <c r="P106" s="369"/>
      <c r="Q106" s="369"/>
      <c r="R106" s="369"/>
      <c r="S106" s="369"/>
      <c r="T106" s="369"/>
      <c r="U106" s="370"/>
    </row>
    <row r="107" spans="2:21" ht="18" thickBot="1" x14ac:dyDescent="0.45">
      <c r="B107" s="354"/>
      <c r="C107" s="355"/>
      <c r="D107" s="188" t="s">
        <v>152</v>
      </c>
      <c r="E107" s="365" t="s">
        <v>404</v>
      </c>
      <c r="F107" s="366"/>
      <c r="G107" s="366"/>
      <c r="H107" s="366"/>
      <c r="I107" s="366"/>
      <c r="J107" s="366"/>
      <c r="K107" s="366"/>
      <c r="L107" s="366"/>
      <c r="M107" s="366"/>
      <c r="N107" s="366"/>
      <c r="O107" s="366"/>
      <c r="P107" s="366"/>
      <c r="Q107" s="366"/>
      <c r="R107" s="366"/>
      <c r="S107" s="366"/>
      <c r="T107" s="366"/>
      <c r="U107" s="367"/>
    </row>
    <row r="108" spans="2:21" ht="18" thickBot="1" x14ac:dyDescent="0.45">
      <c r="B108" s="354"/>
      <c r="C108" s="355"/>
      <c r="D108" s="193" t="s">
        <v>153</v>
      </c>
      <c r="E108" s="368" t="s">
        <v>405</v>
      </c>
      <c r="F108" s="369"/>
      <c r="G108" s="369"/>
      <c r="H108" s="369"/>
      <c r="I108" s="369"/>
      <c r="J108" s="369"/>
      <c r="K108" s="369"/>
      <c r="L108" s="369"/>
      <c r="M108" s="369"/>
      <c r="N108" s="369"/>
      <c r="O108" s="369"/>
      <c r="P108" s="369"/>
      <c r="Q108" s="369"/>
      <c r="R108" s="369"/>
      <c r="S108" s="369"/>
      <c r="T108" s="369"/>
      <c r="U108" s="370"/>
    </row>
    <row r="109" spans="2:21" ht="18" thickBot="1" x14ac:dyDescent="0.45">
      <c r="B109" s="354"/>
      <c r="C109" s="355"/>
      <c r="D109" s="188" t="s">
        <v>154</v>
      </c>
      <c r="E109" s="365" t="s">
        <v>406</v>
      </c>
      <c r="F109" s="366"/>
      <c r="G109" s="366"/>
      <c r="H109" s="366"/>
      <c r="I109" s="366"/>
      <c r="J109" s="366"/>
      <c r="K109" s="366"/>
      <c r="L109" s="366"/>
      <c r="M109" s="366"/>
      <c r="N109" s="366"/>
      <c r="O109" s="366"/>
      <c r="P109" s="366"/>
      <c r="Q109" s="366"/>
      <c r="R109" s="366"/>
      <c r="S109" s="366"/>
      <c r="T109" s="366"/>
      <c r="U109" s="367"/>
    </row>
    <row r="110" spans="2:21" ht="18" thickBot="1" x14ac:dyDescent="0.45">
      <c r="B110" s="354"/>
      <c r="C110" s="355"/>
      <c r="D110" s="193" t="s">
        <v>295</v>
      </c>
      <c r="E110" s="368" t="s">
        <v>394</v>
      </c>
      <c r="F110" s="369"/>
      <c r="G110" s="369"/>
      <c r="H110" s="369"/>
      <c r="I110" s="369"/>
      <c r="J110" s="369"/>
      <c r="K110" s="369"/>
      <c r="L110" s="369"/>
      <c r="M110" s="369"/>
      <c r="N110" s="369"/>
      <c r="O110" s="369"/>
      <c r="P110" s="369"/>
      <c r="Q110" s="369"/>
      <c r="R110" s="369"/>
      <c r="S110" s="369"/>
      <c r="T110" s="369"/>
      <c r="U110" s="370"/>
    </row>
    <row r="111" spans="2:21" ht="18" thickBot="1" x14ac:dyDescent="0.45">
      <c r="B111" s="354"/>
      <c r="C111" s="355"/>
      <c r="D111" s="188" t="s">
        <v>296</v>
      </c>
      <c r="E111" s="365" t="s">
        <v>395</v>
      </c>
      <c r="F111" s="366"/>
      <c r="G111" s="366"/>
      <c r="H111" s="366"/>
      <c r="I111" s="366"/>
      <c r="J111" s="366"/>
      <c r="K111" s="366"/>
      <c r="L111" s="366"/>
      <c r="M111" s="366"/>
      <c r="N111" s="366"/>
      <c r="O111" s="366"/>
      <c r="P111" s="366"/>
      <c r="Q111" s="366"/>
      <c r="R111" s="366"/>
      <c r="S111" s="366"/>
      <c r="T111" s="366"/>
      <c r="U111" s="367"/>
    </row>
    <row r="112" spans="2:21" ht="18" thickBot="1" x14ac:dyDescent="0.45">
      <c r="B112" s="354"/>
      <c r="C112" s="355"/>
      <c r="D112" s="193" t="s">
        <v>155</v>
      </c>
      <c r="E112" s="368" t="s">
        <v>396</v>
      </c>
      <c r="F112" s="369"/>
      <c r="G112" s="369"/>
      <c r="H112" s="369"/>
      <c r="I112" s="369"/>
      <c r="J112" s="369"/>
      <c r="K112" s="369"/>
      <c r="L112" s="369"/>
      <c r="M112" s="369"/>
      <c r="N112" s="369"/>
      <c r="O112" s="369"/>
      <c r="P112" s="369"/>
      <c r="Q112" s="369"/>
      <c r="R112" s="369"/>
      <c r="S112" s="369"/>
      <c r="T112" s="369"/>
      <c r="U112" s="370"/>
    </row>
    <row r="113" spans="2:21" ht="18" thickBot="1" x14ac:dyDescent="0.45">
      <c r="B113" s="354"/>
      <c r="C113" s="355"/>
      <c r="D113" s="188" t="s">
        <v>37</v>
      </c>
      <c r="E113" s="365" t="s">
        <v>408</v>
      </c>
      <c r="F113" s="366"/>
      <c r="G113" s="366"/>
      <c r="H113" s="366"/>
      <c r="I113" s="366"/>
      <c r="J113" s="366"/>
      <c r="K113" s="366"/>
      <c r="L113" s="366"/>
      <c r="M113" s="366"/>
      <c r="N113" s="366"/>
      <c r="O113" s="366"/>
      <c r="P113" s="366"/>
      <c r="Q113" s="366"/>
      <c r="R113" s="366"/>
      <c r="S113" s="366"/>
      <c r="T113" s="366"/>
      <c r="U113" s="367"/>
    </row>
    <row r="114" spans="2:21" ht="18" thickBot="1" x14ac:dyDescent="0.45">
      <c r="B114" s="354"/>
      <c r="C114" s="355"/>
      <c r="D114" s="193" t="s">
        <v>156</v>
      </c>
      <c r="E114" s="368" t="s">
        <v>398</v>
      </c>
      <c r="F114" s="369"/>
      <c r="G114" s="369"/>
      <c r="H114" s="369"/>
      <c r="I114" s="369"/>
      <c r="J114" s="369"/>
      <c r="K114" s="369"/>
      <c r="L114" s="369"/>
      <c r="M114" s="369"/>
      <c r="N114" s="369"/>
      <c r="O114" s="369"/>
      <c r="P114" s="369"/>
      <c r="Q114" s="369"/>
      <c r="R114" s="369"/>
      <c r="S114" s="369"/>
      <c r="T114" s="369"/>
      <c r="U114" s="370"/>
    </row>
    <row r="115" spans="2:21" ht="18" thickBot="1" x14ac:dyDescent="0.45">
      <c r="B115" s="354"/>
      <c r="C115" s="355"/>
      <c r="D115" s="188" t="s">
        <v>157</v>
      </c>
      <c r="E115" s="365" t="s">
        <v>399</v>
      </c>
      <c r="F115" s="366"/>
      <c r="G115" s="366"/>
      <c r="H115" s="366"/>
      <c r="I115" s="366"/>
      <c r="J115" s="366"/>
      <c r="K115" s="366"/>
      <c r="L115" s="366"/>
      <c r="M115" s="366"/>
      <c r="N115" s="366"/>
      <c r="O115" s="366"/>
      <c r="P115" s="366"/>
      <c r="Q115" s="366"/>
      <c r="R115" s="366"/>
      <c r="S115" s="366"/>
      <c r="T115" s="366"/>
      <c r="U115" s="367"/>
    </row>
    <row r="116" spans="2:21" ht="18" thickBot="1" x14ac:dyDescent="0.45">
      <c r="B116" s="354"/>
      <c r="C116" s="355"/>
      <c r="D116" s="193" t="s">
        <v>158</v>
      </c>
      <c r="E116" s="368" t="s">
        <v>400</v>
      </c>
      <c r="F116" s="369"/>
      <c r="G116" s="369"/>
      <c r="H116" s="369"/>
      <c r="I116" s="369"/>
      <c r="J116" s="369"/>
      <c r="K116" s="369"/>
      <c r="L116" s="369"/>
      <c r="M116" s="369"/>
      <c r="N116" s="369"/>
      <c r="O116" s="369"/>
      <c r="P116" s="369"/>
      <c r="Q116" s="369"/>
      <c r="R116" s="369"/>
      <c r="S116" s="369"/>
      <c r="T116" s="369"/>
      <c r="U116" s="370"/>
    </row>
    <row r="117" spans="2:21" ht="18" thickBot="1" x14ac:dyDescent="0.45">
      <c r="B117" s="354"/>
      <c r="C117" s="355"/>
      <c r="D117" s="188" t="s">
        <v>142</v>
      </c>
      <c r="E117" s="365" t="s">
        <v>401</v>
      </c>
      <c r="F117" s="366"/>
      <c r="G117" s="366"/>
      <c r="H117" s="366"/>
      <c r="I117" s="366"/>
      <c r="J117" s="366"/>
      <c r="K117" s="366"/>
      <c r="L117" s="366"/>
      <c r="M117" s="366"/>
      <c r="N117" s="366"/>
      <c r="O117" s="366"/>
      <c r="P117" s="366"/>
      <c r="Q117" s="366"/>
      <c r="R117" s="366"/>
      <c r="S117" s="366"/>
      <c r="T117" s="366"/>
      <c r="U117" s="367"/>
    </row>
    <row r="118" spans="2:21" ht="18" thickBot="1" x14ac:dyDescent="0.45">
      <c r="B118" s="354"/>
      <c r="C118" s="355"/>
      <c r="D118" s="193" t="s">
        <v>43</v>
      </c>
      <c r="E118" s="368" t="s">
        <v>402</v>
      </c>
      <c r="F118" s="369"/>
      <c r="G118" s="369"/>
      <c r="H118" s="369"/>
      <c r="I118" s="369"/>
      <c r="J118" s="369"/>
      <c r="K118" s="369"/>
      <c r="L118" s="369"/>
      <c r="M118" s="369"/>
      <c r="N118" s="369"/>
      <c r="O118" s="369"/>
      <c r="P118" s="369"/>
      <c r="Q118" s="369"/>
      <c r="R118" s="369"/>
      <c r="S118" s="369"/>
      <c r="T118" s="369"/>
      <c r="U118" s="370"/>
    </row>
    <row r="119" spans="2:21" ht="18" thickBot="1" x14ac:dyDescent="0.45">
      <c r="B119" s="354"/>
      <c r="C119" s="355"/>
      <c r="D119" s="188" t="s">
        <v>159</v>
      </c>
      <c r="E119" s="365" t="s">
        <v>403</v>
      </c>
      <c r="F119" s="366"/>
      <c r="G119" s="366"/>
      <c r="H119" s="366"/>
      <c r="I119" s="366"/>
      <c r="J119" s="366"/>
      <c r="K119" s="366"/>
      <c r="L119" s="366"/>
      <c r="M119" s="366"/>
      <c r="N119" s="366"/>
      <c r="O119" s="366"/>
      <c r="P119" s="366"/>
      <c r="Q119" s="366"/>
      <c r="R119" s="366"/>
      <c r="S119" s="366"/>
      <c r="T119" s="366"/>
      <c r="U119" s="367"/>
    </row>
    <row r="120" spans="2:21" ht="18" thickBot="1" x14ac:dyDescent="0.45">
      <c r="B120" s="354"/>
      <c r="C120" s="355"/>
      <c r="D120" s="193" t="s">
        <v>160</v>
      </c>
      <c r="E120" s="368" t="s">
        <v>404</v>
      </c>
      <c r="F120" s="369"/>
      <c r="G120" s="369"/>
      <c r="H120" s="369"/>
      <c r="I120" s="369"/>
      <c r="J120" s="369"/>
      <c r="K120" s="369"/>
      <c r="L120" s="369"/>
      <c r="M120" s="369"/>
      <c r="N120" s="369"/>
      <c r="O120" s="369"/>
      <c r="P120" s="369"/>
      <c r="Q120" s="369"/>
      <c r="R120" s="369"/>
      <c r="S120" s="369"/>
      <c r="T120" s="369"/>
      <c r="U120" s="370"/>
    </row>
    <row r="121" spans="2:21" ht="18" thickBot="1" x14ac:dyDescent="0.45">
      <c r="B121" s="354"/>
      <c r="C121" s="355"/>
      <c r="D121" s="188" t="s">
        <v>161</v>
      </c>
      <c r="E121" s="365" t="s">
        <v>405</v>
      </c>
      <c r="F121" s="366"/>
      <c r="G121" s="366"/>
      <c r="H121" s="366"/>
      <c r="I121" s="366"/>
      <c r="J121" s="366"/>
      <c r="K121" s="366"/>
      <c r="L121" s="366"/>
      <c r="M121" s="366"/>
      <c r="N121" s="366"/>
      <c r="O121" s="366"/>
      <c r="P121" s="366"/>
      <c r="Q121" s="366"/>
      <c r="R121" s="366"/>
      <c r="S121" s="366"/>
      <c r="T121" s="366"/>
      <c r="U121" s="367"/>
    </row>
    <row r="122" spans="2:21" ht="18" thickBot="1" x14ac:dyDescent="0.45">
      <c r="B122" s="354"/>
      <c r="C122" s="355"/>
      <c r="D122" s="193" t="s">
        <v>162</v>
      </c>
      <c r="E122" s="368" t="s">
        <v>406</v>
      </c>
      <c r="F122" s="369"/>
      <c r="G122" s="369"/>
      <c r="H122" s="369"/>
      <c r="I122" s="369"/>
      <c r="J122" s="369"/>
      <c r="K122" s="369"/>
      <c r="L122" s="369"/>
      <c r="M122" s="369"/>
      <c r="N122" s="369"/>
      <c r="O122" s="369"/>
      <c r="P122" s="369"/>
      <c r="Q122" s="369"/>
      <c r="R122" s="369"/>
      <c r="S122" s="369"/>
      <c r="T122" s="369"/>
      <c r="U122" s="370"/>
    </row>
    <row r="123" spans="2:21" ht="18" thickBot="1" x14ac:dyDescent="0.45">
      <c r="B123" s="354"/>
      <c r="C123" s="355"/>
      <c r="D123" s="188" t="s">
        <v>297</v>
      </c>
      <c r="E123" s="365" t="s">
        <v>395</v>
      </c>
      <c r="F123" s="366"/>
      <c r="G123" s="366"/>
      <c r="H123" s="366"/>
      <c r="I123" s="366"/>
      <c r="J123" s="366"/>
      <c r="K123" s="366"/>
      <c r="L123" s="366"/>
      <c r="M123" s="366"/>
      <c r="N123" s="366"/>
      <c r="O123" s="366"/>
      <c r="P123" s="366"/>
      <c r="Q123" s="366"/>
      <c r="R123" s="366"/>
      <c r="S123" s="366"/>
      <c r="T123" s="366"/>
      <c r="U123" s="367"/>
    </row>
    <row r="124" spans="2:21" ht="18" thickBot="1" x14ac:dyDescent="0.45">
      <c r="B124" s="354"/>
      <c r="C124" s="355"/>
      <c r="D124" s="193" t="s">
        <v>298</v>
      </c>
      <c r="E124" s="368" t="s">
        <v>396</v>
      </c>
      <c r="F124" s="369"/>
      <c r="G124" s="369"/>
      <c r="H124" s="369"/>
      <c r="I124" s="369"/>
      <c r="J124" s="369"/>
      <c r="K124" s="369"/>
      <c r="L124" s="369"/>
      <c r="M124" s="369"/>
      <c r="N124" s="369"/>
      <c r="O124" s="369"/>
      <c r="P124" s="369"/>
      <c r="Q124" s="369"/>
      <c r="R124" s="369"/>
      <c r="S124" s="369"/>
      <c r="T124" s="369"/>
      <c r="U124" s="370"/>
    </row>
    <row r="125" spans="2:21" ht="18" thickBot="1" x14ac:dyDescent="0.45">
      <c r="B125" s="354"/>
      <c r="C125" s="355"/>
      <c r="D125" s="188" t="s">
        <v>163</v>
      </c>
      <c r="E125" s="365" t="s">
        <v>409</v>
      </c>
      <c r="F125" s="366"/>
      <c r="G125" s="366"/>
      <c r="H125" s="366"/>
      <c r="I125" s="366"/>
      <c r="J125" s="366"/>
      <c r="K125" s="366"/>
      <c r="L125" s="366"/>
      <c r="M125" s="366"/>
      <c r="N125" s="366"/>
      <c r="O125" s="366"/>
      <c r="P125" s="366"/>
      <c r="Q125" s="366"/>
      <c r="R125" s="366"/>
      <c r="S125" s="366"/>
      <c r="T125" s="366"/>
      <c r="U125" s="367"/>
    </row>
    <row r="126" spans="2:21" ht="18" thickBot="1" x14ac:dyDescent="0.45">
      <c r="B126" s="354"/>
      <c r="C126" s="355"/>
      <c r="D126" s="193" t="s">
        <v>164</v>
      </c>
      <c r="E126" s="368" t="s">
        <v>398</v>
      </c>
      <c r="F126" s="369"/>
      <c r="G126" s="369"/>
      <c r="H126" s="369"/>
      <c r="I126" s="369"/>
      <c r="J126" s="369"/>
      <c r="K126" s="369"/>
      <c r="L126" s="369"/>
      <c r="M126" s="369"/>
      <c r="N126" s="369"/>
      <c r="O126" s="369"/>
      <c r="P126" s="369"/>
      <c r="Q126" s="369"/>
      <c r="R126" s="369"/>
      <c r="S126" s="369"/>
      <c r="T126" s="369"/>
      <c r="U126" s="370"/>
    </row>
    <row r="127" spans="2:21" ht="18" thickBot="1" x14ac:dyDescent="0.45">
      <c r="B127" s="354"/>
      <c r="C127" s="355"/>
      <c r="D127" s="188" t="s">
        <v>165</v>
      </c>
      <c r="E127" s="365" t="s">
        <v>399</v>
      </c>
      <c r="F127" s="366"/>
      <c r="G127" s="366"/>
      <c r="H127" s="366"/>
      <c r="I127" s="366"/>
      <c r="J127" s="366"/>
      <c r="K127" s="366"/>
      <c r="L127" s="366"/>
      <c r="M127" s="366"/>
      <c r="N127" s="366"/>
      <c r="O127" s="366"/>
      <c r="P127" s="366"/>
      <c r="Q127" s="366"/>
      <c r="R127" s="366"/>
      <c r="S127" s="366"/>
      <c r="T127" s="366"/>
      <c r="U127" s="367"/>
    </row>
    <row r="128" spans="2:21" ht="18" thickBot="1" x14ac:dyDescent="0.45">
      <c r="B128" s="354"/>
      <c r="C128" s="355"/>
      <c r="D128" s="193" t="s">
        <v>166</v>
      </c>
      <c r="E128" s="368" t="s">
        <v>400</v>
      </c>
      <c r="F128" s="369"/>
      <c r="G128" s="369"/>
      <c r="H128" s="369"/>
      <c r="I128" s="369"/>
      <c r="J128" s="369"/>
      <c r="K128" s="369"/>
      <c r="L128" s="369"/>
      <c r="M128" s="369"/>
      <c r="N128" s="369"/>
      <c r="O128" s="369"/>
      <c r="P128" s="369"/>
      <c r="Q128" s="369"/>
      <c r="R128" s="369"/>
      <c r="S128" s="369"/>
      <c r="T128" s="369"/>
      <c r="U128" s="370"/>
    </row>
    <row r="129" spans="2:21" ht="18" thickBot="1" x14ac:dyDescent="0.45">
      <c r="B129" s="354"/>
      <c r="C129" s="355"/>
      <c r="D129" s="188" t="s">
        <v>167</v>
      </c>
      <c r="E129" s="365" t="s">
        <v>401</v>
      </c>
      <c r="F129" s="366"/>
      <c r="G129" s="366"/>
      <c r="H129" s="366"/>
      <c r="I129" s="366"/>
      <c r="J129" s="366"/>
      <c r="K129" s="366"/>
      <c r="L129" s="366"/>
      <c r="M129" s="366"/>
      <c r="N129" s="366"/>
      <c r="O129" s="366"/>
      <c r="P129" s="366"/>
      <c r="Q129" s="366"/>
      <c r="R129" s="366"/>
      <c r="S129" s="366"/>
      <c r="T129" s="366"/>
      <c r="U129" s="367"/>
    </row>
    <row r="130" spans="2:21" ht="18" thickBot="1" x14ac:dyDescent="0.45">
      <c r="B130" s="354"/>
      <c r="C130" s="355"/>
      <c r="D130" s="193" t="s">
        <v>168</v>
      </c>
      <c r="E130" s="368" t="s">
        <v>402</v>
      </c>
      <c r="F130" s="369"/>
      <c r="G130" s="369"/>
      <c r="H130" s="369"/>
      <c r="I130" s="369"/>
      <c r="J130" s="369"/>
      <c r="K130" s="369"/>
      <c r="L130" s="369"/>
      <c r="M130" s="369"/>
      <c r="N130" s="369"/>
      <c r="O130" s="369"/>
      <c r="P130" s="369"/>
      <c r="Q130" s="369"/>
      <c r="R130" s="369"/>
      <c r="S130" s="369"/>
      <c r="T130" s="369"/>
      <c r="U130" s="370"/>
    </row>
    <row r="131" spans="2:21" ht="18" thickBot="1" x14ac:dyDescent="0.45">
      <c r="B131" s="356"/>
      <c r="C131" s="357"/>
      <c r="D131" s="188" t="s">
        <v>169</v>
      </c>
      <c r="E131" s="365" t="s">
        <v>403</v>
      </c>
      <c r="F131" s="366"/>
      <c r="G131" s="366"/>
      <c r="H131" s="366"/>
      <c r="I131" s="366"/>
      <c r="J131" s="366"/>
      <c r="K131" s="366"/>
      <c r="L131" s="366"/>
      <c r="M131" s="366"/>
      <c r="N131" s="366"/>
      <c r="O131" s="366"/>
      <c r="P131" s="366"/>
      <c r="Q131" s="366"/>
      <c r="R131" s="366"/>
      <c r="S131" s="366"/>
      <c r="T131" s="366"/>
      <c r="U131" s="367"/>
    </row>
    <row r="132" spans="2:21" ht="29.25" thickBot="1" x14ac:dyDescent="0.45">
      <c r="B132" s="352" t="s">
        <v>170</v>
      </c>
      <c r="C132" s="353"/>
      <c r="D132" s="193" t="s">
        <v>171</v>
      </c>
      <c r="E132" s="368" t="s">
        <v>410</v>
      </c>
      <c r="F132" s="369"/>
      <c r="G132" s="369"/>
      <c r="H132" s="369"/>
      <c r="I132" s="369"/>
      <c r="J132" s="369"/>
      <c r="K132" s="369"/>
      <c r="L132" s="369"/>
      <c r="M132" s="369"/>
      <c r="N132" s="369"/>
      <c r="O132" s="369"/>
      <c r="P132" s="369"/>
      <c r="Q132" s="369"/>
      <c r="R132" s="369"/>
      <c r="S132" s="369"/>
      <c r="T132" s="369"/>
      <c r="U132" s="370"/>
    </row>
    <row r="133" spans="2:21" ht="29.25" thickBot="1" x14ac:dyDescent="0.45">
      <c r="B133" s="354"/>
      <c r="C133" s="355"/>
      <c r="D133" s="188" t="s">
        <v>172</v>
      </c>
      <c r="E133" s="365" t="s">
        <v>411</v>
      </c>
      <c r="F133" s="366"/>
      <c r="G133" s="366"/>
      <c r="H133" s="366"/>
      <c r="I133" s="366"/>
      <c r="J133" s="366"/>
      <c r="K133" s="366"/>
      <c r="L133" s="366"/>
      <c r="M133" s="366"/>
      <c r="N133" s="366"/>
      <c r="O133" s="366"/>
      <c r="P133" s="366"/>
      <c r="Q133" s="366"/>
      <c r="R133" s="366"/>
      <c r="S133" s="366"/>
      <c r="T133" s="366"/>
      <c r="U133" s="367"/>
    </row>
    <row r="134" spans="2:21" ht="18" thickBot="1" x14ac:dyDescent="0.45">
      <c r="B134" s="354"/>
      <c r="C134" s="355"/>
      <c r="D134" s="193" t="s">
        <v>173</v>
      </c>
      <c r="E134" s="368" t="s">
        <v>412</v>
      </c>
      <c r="F134" s="369"/>
      <c r="G134" s="369"/>
      <c r="H134" s="369"/>
      <c r="I134" s="369"/>
      <c r="J134" s="369"/>
      <c r="K134" s="369"/>
      <c r="L134" s="369"/>
      <c r="M134" s="369"/>
      <c r="N134" s="369"/>
      <c r="O134" s="369"/>
      <c r="P134" s="369"/>
      <c r="Q134" s="369"/>
      <c r="R134" s="369"/>
      <c r="S134" s="369"/>
      <c r="T134" s="369"/>
      <c r="U134" s="370"/>
    </row>
    <row r="135" spans="2:21" ht="43.5" thickBot="1" x14ac:dyDescent="0.45">
      <c r="B135" s="356"/>
      <c r="C135" s="357"/>
      <c r="D135" s="188" t="s">
        <v>220</v>
      </c>
      <c r="E135" s="365" t="s">
        <v>413</v>
      </c>
      <c r="F135" s="366"/>
      <c r="G135" s="366"/>
      <c r="H135" s="366"/>
      <c r="I135" s="366"/>
      <c r="J135" s="366"/>
      <c r="K135" s="366"/>
      <c r="L135" s="366"/>
      <c r="M135" s="366"/>
      <c r="N135" s="366"/>
      <c r="O135" s="366"/>
      <c r="P135" s="366"/>
      <c r="Q135" s="366"/>
      <c r="R135" s="366"/>
      <c r="S135" s="366"/>
      <c r="T135" s="366"/>
      <c r="U135" s="367"/>
    </row>
    <row r="136" spans="2:21" ht="18" thickBot="1" x14ac:dyDescent="0.45">
      <c r="B136" s="352" t="s">
        <v>40</v>
      </c>
      <c r="C136" s="353"/>
      <c r="D136" s="193" t="s">
        <v>44</v>
      </c>
      <c r="E136" s="368" t="s">
        <v>399</v>
      </c>
      <c r="F136" s="369"/>
      <c r="G136" s="369"/>
      <c r="H136" s="369"/>
      <c r="I136" s="369"/>
      <c r="J136" s="369"/>
      <c r="K136" s="369"/>
      <c r="L136" s="369"/>
      <c r="M136" s="369"/>
      <c r="N136" s="369"/>
      <c r="O136" s="369"/>
      <c r="P136" s="369"/>
      <c r="Q136" s="369"/>
      <c r="R136" s="369"/>
      <c r="S136" s="369"/>
      <c r="T136" s="369"/>
      <c r="U136" s="370"/>
    </row>
    <row r="137" spans="2:21" ht="18" thickBot="1" x14ac:dyDescent="0.45">
      <c r="B137" s="354"/>
      <c r="C137" s="355"/>
      <c r="D137" s="188" t="s">
        <v>20</v>
      </c>
      <c r="E137" s="365" t="s">
        <v>414</v>
      </c>
      <c r="F137" s="366"/>
      <c r="G137" s="366"/>
      <c r="H137" s="366"/>
      <c r="I137" s="366"/>
      <c r="J137" s="366"/>
      <c r="K137" s="366"/>
      <c r="L137" s="366"/>
      <c r="M137" s="366"/>
      <c r="N137" s="366"/>
      <c r="O137" s="366"/>
      <c r="P137" s="366"/>
      <c r="Q137" s="366"/>
      <c r="R137" s="366"/>
      <c r="S137" s="366"/>
      <c r="T137" s="366"/>
      <c r="U137" s="367"/>
    </row>
    <row r="138" spans="2:21" ht="29.25" thickBot="1" x14ac:dyDescent="0.45">
      <c r="B138" s="354"/>
      <c r="C138" s="355"/>
      <c r="D138" s="193" t="s">
        <v>64</v>
      </c>
      <c r="E138" s="368" t="s">
        <v>415</v>
      </c>
      <c r="F138" s="369"/>
      <c r="G138" s="369"/>
      <c r="H138" s="369"/>
      <c r="I138" s="369"/>
      <c r="J138" s="369"/>
      <c r="K138" s="369"/>
      <c r="L138" s="369"/>
      <c r="M138" s="369"/>
      <c r="N138" s="369"/>
      <c r="O138" s="369"/>
      <c r="P138" s="369"/>
      <c r="Q138" s="369"/>
      <c r="R138" s="369"/>
      <c r="S138" s="369"/>
      <c r="T138" s="369"/>
      <c r="U138" s="370"/>
    </row>
    <row r="139" spans="2:21" ht="18" thickBot="1" x14ac:dyDescent="0.45">
      <c r="B139" s="354"/>
      <c r="C139" s="355"/>
      <c r="D139" s="188" t="s">
        <v>25</v>
      </c>
      <c r="E139" s="365" t="s">
        <v>416</v>
      </c>
      <c r="F139" s="366"/>
      <c r="G139" s="366"/>
      <c r="H139" s="366"/>
      <c r="I139" s="366"/>
      <c r="J139" s="366"/>
      <c r="K139" s="366"/>
      <c r="L139" s="366"/>
      <c r="M139" s="366"/>
      <c r="N139" s="366"/>
      <c r="O139" s="366"/>
      <c r="P139" s="366"/>
      <c r="Q139" s="366"/>
      <c r="R139" s="366"/>
      <c r="S139" s="366"/>
      <c r="T139" s="366"/>
      <c r="U139" s="367"/>
    </row>
    <row r="140" spans="2:21" ht="18" thickBot="1" x14ac:dyDescent="0.45">
      <c r="B140" s="354"/>
      <c r="C140" s="355"/>
      <c r="D140" s="193" t="s">
        <v>45</v>
      </c>
      <c r="E140" s="368" t="s">
        <v>399</v>
      </c>
      <c r="F140" s="369"/>
      <c r="G140" s="369"/>
      <c r="H140" s="369"/>
      <c r="I140" s="369"/>
      <c r="J140" s="369"/>
      <c r="K140" s="369"/>
      <c r="L140" s="369"/>
      <c r="M140" s="369"/>
      <c r="N140" s="369"/>
      <c r="O140" s="369"/>
      <c r="P140" s="369"/>
      <c r="Q140" s="369"/>
      <c r="R140" s="369"/>
      <c r="S140" s="369"/>
      <c r="T140" s="369"/>
      <c r="U140" s="370"/>
    </row>
    <row r="141" spans="2:21" ht="18" thickBot="1" x14ac:dyDescent="0.45">
      <c r="B141" s="354"/>
      <c r="C141" s="355"/>
      <c r="D141" s="188" t="s">
        <v>46</v>
      </c>
      <c r="E141" s="365" t="s">
        <v>414</v>
      </c>
      <c r="F141" s="366"/>
      <c r="G141" s="366"/>
      <c r="H141" s="366"/>
      <c r="I141" s="366"/>
      <c r="J141" s="366"/>
      <c r="K141" s="366"/>
      <c r="L141" s="366"/>
      <c r="M141" s="366"/>
      <c r="N141" s="366"/>
      <c r="O141" s="366"/>
      <c r="P141" s="366"/>
      <c r="Q141" s="366"/>
      <c r="R141" s="366"/>
      <c r="S141" s="366"/>
      <c r="T141" s="366"/>
      <c r="U141" s="367"/>
    </row>
    <row r="142" spans="2:21" ht="29.25" thickBot="1" x14ac:dyDescent="0.45">
      <c r="B142" s="354"/>
      <c r="C142" s="355"/>
      <c r="D142" s="193" t="s">
        <v>66</v>
      </c>
      <c r="E142" s="368" t="s">
        <v>415</v>
      </c>
      <c r="F142" s="369"/>
      <c r="G142" s="369"/>
      <c r="H142" s="369"/>
      <c r="I142" s="369"/>
      <c r="J142" s="369"/>
      <c r="K142" s="369"/>
      <c r="L142" s="369"/>
      <c r="M142" s="369"/>
      <c r="N142" s="369"/>
      <c r="O142" s="369"/>
      <c r="P142" s="369"/>
      <c r="Q142" s="369"/>
      <c r="R142" s="369"/>
      <c r="S142" s="369"/>
      <c r="T142" s="369"/>
      <c r="U142" s="370"/>
    </row>
    <row r="143" spans="2:21" ht="18" thickBot="1" x14ac:dyDescent="0.45">
      <c r="B143" s="354"/>
      <c r="C143" s="355"/>
      <c r="D143" s="188" t="s">
        <v>47</v>
      </c>
      <c r="E143" s="365" t="s">
        <v>416</v>
      </c>
      <c r="F143" s="366"/>
      <c r="G143" s="366"/>
      <c r="H143" s="366"/>
      <c r="I143" s="366"/>
      <c r="J143" s="366"/>
      <c r="K143" s="366"/>
      <c r="L143" s="366"/>
      <c r="M143" s="366"/>
      <c r="N143" s="366"/>
      <c r="O143" s="366"/>
      <c r="P143" s="366"/>
      <c r="Q143" s="366"/>
      <c r="R143" s="366"/>
      <c r="S143" s="366"/>
      <c r="T143" s="366"/>
      <c r="U143" s="367"/>
    </row>
    <row r="144" spans="2:21" ht="18" thickBot="1" x14ac:dyDescent="0.45">
      <c r="B144" s="354"/>
      <c r="C144" s="355"/>
      <c r="D144" s="193" t="s">
        <v>48</v>
      </c>
      <c r="E144" s="368" t="s">
        <v>399</v>
      </c>
      <c r="F144" s="369"/>
      <c r="G144" s="369"/>
      <c r="H144" s="369"/>
      <c r="I144" s="369"/>
      <c r="J144" s="369"/>
      <c r="K144" s="369"/>
      <c r="L144" s="369"/>
      <c r="M144" s="369"/>
      <c r="N144" s="369"/>
      <c r="O144" s="369"/>
      <c r="P144" s="369"/>
      <c r="Q144" s="369"/>
      <c r="R144" s="369"/>
      <c r="S144" s="369"/>
      <c r="T144" s="369"/>
      <c r="U144" s="370"/>
    </row>
    <row r="145" spans="2:21" ht="18" thickBot="1" x14ac:dyDescent="0.45">
      <c r="B145" s="354"/>
      <c r="C145" s="355"/>
      <c r="D145" s="188" t="s">
        <v>49</v>
      </c>
      <c r="E145" s="365" t="s">
        <v>414</v>
      </c>
      <c r="F145" s="366"/>
      <c r="G145" s="366"/>
      <c r="H145" s="366"/>
      <c r="I145" s="366"/>
      <c r="J145" s="366"/>
      <c r="K145" s="366"/>
      <c r="L145" s="366"/>
      <c r="M145" s="366"/>
      <c r="N145" s="366"/>
      <c r="O145" s="366"/>
      <c r="P145" s="366"/>
      <c r="Q145" s="366"/>
      <c r="R145" s="366"/>
      <c r="S145" s="366"/>
      <c r="T145" s="366"/>
      <c r="U145" s="367"/>
    </row>
    <row r="146" spans="2:21" ht="29.25" thickBot="1" x14ac:dyDescent="0.45">
      <c r="B146" s="354"/>
      <c r="C146" s="355"/>
      <c r="D146" s="193" t="s">
        <v>65</v>
      </c>
      <c r="E146" s="368" t="s">
        <v>415</v>
      </c>
      <c r="F146" s="369"/>
      <c r="G146" s="369"/>
      <c r="H146" s="369"/>
      <c r="I146" s="369"/>
      <c r="J146" s="369"/>
      <c r="K146" s="369"/>
      <c r="L146" s="369"/>
      <c r="M146" s="369"/>
      <c r="N146" s="369"/>
      <c r="O146" s="369"/>
      <c r="P146" s="369"/>
      <c r="Q146" s="369"/>
      <c r="R146" s="369"/>
      <c r="S146" s="369"/>
      <c r="T146" s="369"/>
      <c r="U146" s="370"/>
    </row>
    <row r="147" spans="2:21" ht="18" thickBot="1" x14ac:dyDescent="0.45">
      <c r="B147" s="356"/>
      <c r="C147" s="357"/>
      <c r="D147" s="188" t="s">
        <v>50</v>
      </c>
      <c r="E147" s="365" t="s">
        <v>416</v>
      </c>
      <c r="F147" s="366"/>
      <c r="G147" s="366"/>
      <c r="H147" s="366"/>
      <c r="I147" s="366"/>
      <c r="J147" s="366"/>
      <c r="K147" s="366"/>
      <c r="L147" s="366"/>
      <c r="M147" s="366"/>
      <c r="N147" s="366"/>
      <c r="O147" s="366"/>
      <c r="P147" s="366"/>
      <c r="Q147" s="366"/>
      <c r="R147" s="366"/>
      <c r="S147" s="366"/>
      <c r="T147" s="366"/>
      <c r="U147" s="367"/>
    </row>
    <row r="148" spans="2:21" ht="18" thickBot="1" x14ac:dyDescent="0.45">
      <c r="B148" s="352" t="s">
        <v>289</v>
      </c>
      <c r="C148" s="353"/>
      <c r="D148" s="193" t="s">
        <v>266</v>
      </c>
      <c r="E148" s="368" t="s">
        <v>417</v>
      </c>
      <c r="F148" s="369"/>
      <c r="G148" s="369"/>
      <c r="H148" s="369"/>
      <c r="I148" s="369"/>
      <c r="J148" s="369"/>
      <c r="K148" s="369"/>
      <c r="L148" s="369"/>
      <c r="M148" s="369"/>
      <c r="N148" s="369"/>
      <c r="O148" s="369"/>
      <c r="P148" s="369"/>
      <c r="Q148" s="369"/>
      <c r="R148" s="369"/>
      <c r="S148" s="369"/>
      <c r="T148" s="369"/>
      <c r="U148" s="370"/>
    </row>
    <row r="149" spans="2:21" ht="29.25" thickBot="1" x14ac:dyDescent="0.45">
      <c r="B149" s="354"/>
      <c r="C149" s="355"/>
      <c r="D149" s="188" t="s">
        <v>268</v>
      </c>
      <c r="E149" s="365" t="s">
        <v>417</v>
      </c>
      <c r="F149" s="366"/>
      <c r="G149" s="366"/>
      <c r="H149" s="366"/>
      <c r="I149" s="366"/>
      <c r="J149" s="366"/>
      <c r="K149" s="366"/>
      <c r="L149" s="366"/>
      <c r="M149" s="366"/>
      <c r="N149" s="366"/>
      <c r="O149" s="366"/>
      <c r="P149" s="366"/>
      <c r="Q149" s="366"/>
      <c r="R149" s="366"/>
      <c r="S149" s="366"/>
      <c r="T149" s="366"/>
      <c r="U149" s="367"/>
    </row>
    <row r="150" spans="2:21" ht="29.25" thickBot="1" x14ac:dyDescent="0.45">
      <c r="B150" s="354"/>
      <c r="C150" s="355"/>
      <c r="D150" s="193" t="s">
        <v>270</v>
      </c>
      <c r="E150" s="368" t="s">
        <v>417</v>
      </c>
      <c r="F150" s="369"/>
      <c r="G150" s="369"/>
      <c r="H150" s="369"/>
      <c r="I150" s="369"/>
      <c r="J150" s="369"/>
      <c r="K150" s="369"/>
      <c r="L150" s="369"/>
      <c r="M150" s="369"/>
      <c r="N150" s="369"/>
      <c r="O150" s="369"/>
      <c r="P150" s="369"/>
      <c r="Q150" s="369"/>
      <c r="R150" s="369"/>
      <c r="S150" s="369"/>
      <c r="T150" s="369"/>
      <c r="U150" s="370"/>
    </row>
    <row r="151" spans="2:21" ht="18" thickBot="1" x14ac:dyDescent="0.45">
      <c r="B151" s="354"/>
      <c r="C151" s="355"/>
      <c r="D151" s="188" t="s">
        <v>272</v>
      </c>
      <c r="E151" s="365" t="s">
        <v>417</v>
      </c>
      <c r="F151" s="366"/>
      <c r="G151" s="366"/>
      <c r="H151" s="366"/>
      <c r="I151" s="366"/>
      <c r="J151" s="366"/>
      <c r="K151" s="366"/>
      <c r="L151" s="366"/>
      <c r="M151" s="366"/>
      <c r="N151" s="366"/>
      <c r="O151" s="366"/>
      <c r="P151" s="366"/>
      <c r="Q151" s="366"/>
      <c r="R151" s="366"/>
      <c r="S151" s="366"/>
      <c r="T151" s="366"/>
      <c r="U151" s="367"/>
    </row>
    <row r="152" spans="2:21" ht="18" thickBot="1" x14ac:dyDescent="0.45">
      <c r="B152" s="354"/>
      <c r="C152" s="355"/>
      <c r="D152" s="193" t="s">
        <v>274</v>
      </c>
      <c r="E152" s="368" t="s">
        <v>417</v>
      </c>
      <c r="F152" s="369"/>
      <c r="G152" s="369"/>
      <c r="H152" s="369"/>
      <c r="I152" s="369"/>
      <c r="J152" s="369"/>
      <c r="K152" s="369"/>
      <c r="L152" s="369"/>
      <c r="M152" s="369"/>
      <c r="N152" s="369"/>
      <c r="O152" s="369"/>
      <c r="P152" s="369"/>
      <c r="Q152" s="369"/>
      <c r="R152" s="369"/>
      <c r="S152" s="369"/>
      <c r="T152" s="369"/>
      <c r="U152" s="370"/>
    </row>
    <row r="153" spans="2:21" ht="29.25" thickBot="1" x14ac:dyDescent="0.45">
      <c r="B153" s="356"/>
      <c r="C153" s="357"/>
      <c r="D153" s="188" t="s">
        <v>276</v>
      </c>
      <c r="E153" s="365" t="s">
        <v>417</v>
      </c>
      <c r="F153" s="366"/>
      <c r="G153" s="366"/>
      <c r="H153" s="366"/>
      <c r="I153" s="366"/>
      <c r="J153" s="366"/>
      <c r="K153" s="366"/>
      <c r="L153" s="366"/>
      <c r="M153" s="366"/>
      <c r="N153" s="366"/>
      <c r="O153" s="366"/>
      <c r="P153" s="366"/>
      <c r="Q153" s="366"/>
      <c r="R153" s="366"/>
      <c r="S153" s="366"/>
      <c r="T153" s="366"/>
      <c r="U153" s="367"/>
    </row>
    <row r="154" spans="2:21" ht="18" customHeight="1" x14ac:dyDescent="0.4">
      <c r="B154" s="352" t="s">
        <v>299</v>
      </c>
      <c r="C154" s="353"/>
      <c r="D154" s="350" t="s">
        <v>346</v>
      </c>
      <c r="E154" s="358" t="s">
        <v>419</v>
      </c>
      <c r="F154" s="358"/>
      <c r="G154" s="358"/>
      <c r="H154" s="358"/>
      <c r="I154" s="358"/>
      <c r="J154" s="358"/>
      <c r="K154" s="358"/>
      <c r="L154" s="358"/>
      <c r="M154" s="358"/>
      <c r="N154" s="358"/>
      <c r="O154" s="358"/>
      <c r="P154" s="358"/>
      <c r="Q154" s="358"/>
      <c r="R154" s="358"/>
      <c r="S154" s="358"/>
      <c r="T154" s="358"/>
      <c r="U154" s="359"/>
    </row>
    <row r="155" spans="2:21" ht="18" thickBot="1" x14ac:dyDescent="0.45">
      <c r="B155" s="354"/>
      <c r="C155" s="355"/>
      <c r="D155" s="351"/>
      <c r="E155" s="360" t="s">
        <v>418</v>
      </c>
      <c r="F155" s="360"/>
      <c r="G155" s="360"/>
      <c r="H155" s="360"/>
      <c r="I155" s="360"/>
      <c r="J155" s="360"/>
      <c r="K155" s="360"/>
      <c r="L155" s="360"/>
      <c r="M155" s="360"/>
      <c r="N155" s="360"/>
      <c r="O155" s="360"/>
      <c r="P155" s="360"/>
      <c r="Q155" s="360"/>
      <c r="R155" s="360"/>
      <c r="S155" s="360"/>
      <c r="T155" s="360"/>
      <c r="U155" s="361"/>
    </row>
    <row r="156" spans="2:21" x14ac:dyDescent="0.4">
      <c r="B156" s="354"/>
      <c r="C156" s="355"/>
      <c r="D156" s="350" t="s">
        <v>347</v>
      </c>
      <c r="E156" s="358" t="s">
        <v>419</v>
      </c>
      <c r="F156" s="358"/>
      <c r="G156" s="358"/>
      <c r="H156" s="358"/>
      <c r="I156" s="358"/>
      <c r="J156" s="358"/>
      <c r="K156" s="358"/>
      <c r="L156" s="358"/>
      <c r="M156" s="358"/>
      <c r="N156" s="358"/>
      <c r="O156" s="358"/>
      <c r="P156" s="358"/>
      <c r="Q156" s="358"/>
      <c r="R156" s="358"/>
      <c r="S156" s="358"/>
      <c r="T156" s="358"/>
      <c r="U156" s="359"/>
    </row>
    <row r="157" spans="2:21" ht="18" thickBot="1" x14ac:dyDescent="0.45">
      <c r="B157" s="354"/>
      <c r="C157" s="355"/>
      <c r="D157" s="351"/>
      <c r="E157" s="360" t="s">
        <v>418</v>
      </c>
      <c r="F157" s="360"/>
      <c r="G157" s="360"/>
      <c r="H157" s="360"/>
      <c r="I157" s="360"/>
      <c r="J157" s="360"/>
      <c r="K157" s="360"/>
      <c r="L157" s="360"/>
      <c r="M157" s="360"/>
      <c r="N157" s="360"/>
      <c r="O157" s="360"/>
      <c r="P157" s="360"/>
      <c r="Q157" s="360"/>
      <c r="R157" s="360"/>
      <c r="S157" s="360"/>
      <c r="T157" s="360"/>
      <c r="U157" s="361"/>
    </row>
    <row r="158" spans="2:21" x14ac:dyDescent="0.4">
      <c r="B158" s="354"/>
      <c r="C158" s="355"/>
      <c r="D158" s="350" t="s">
        <v>348</v>
      </c>
      <c r="E158" s="358" t="s">
        <v>419</v>
      </c>
      <c r="F158" s="358"/>
      <c r="G158" s="358"/>
      <c r="H158" s="358"/>
      <c r="I158" s="358"/>
      <c r="J158" s="358"/>
      <c r="K158" s="358"/>
      <c r="L158" s="358"/>
      <c r="M158" s="358"/>
      <c r="N158" s="358"/>
      <c r="O158" s="358"/>
      <c r="P158" s="358"/>
      <c r="Q158" s="358"/>
      <c r="R158" s="358"/>
      <c r="S158" s="358"/>
      <c r="T158" s="358"/>
      <c r="U158" s="359"/>
    </row>
    <row r="159" spans="2:21" ht="18" thickBot="1" x14ac:dyDescent="0.45">
      <c r="B159" s="354"/>
      <c r="C159" s="355"/>
      <c r="D159" s="351"/>
      <c r="E159" s="360" t="s">
        <v>418</v>
      </c>
      <c r="F159" s="360"/>
      <c r="G159" s="360"/>
      <c r="H159" s="360"/>
      <c r="I159" s="360"/>
      <c r="J159" s="360"/>
      <c r="K159" s="360"/>
      <c r="L159" s="360"/>
      <c r="M159" s="360"/>
      <c r="N159" s="360"/>
      <c r="O159" s="360"/>
      <c r="P159" s="360"/>
      <c r="Q159" s="360"/>
      <c r="R159" s="360"/>
      <c r="S159" s="360"/>
      <c r="T159" s="360"/>
      <c r="U159" s="361"/>
    </row>
    <row r="160" spans="2:21" x14ac:dyDescent="0.4">
      <c r="B160" s="354"/>
      <c r="C160" s="355"/>
      <c r="D160" s="350" t="s">
        <v>349</v>
      </c>
      <c r="E160" s="358" t="s">
        <v>419</v>
      </c>
      <c r="F160" s="358"/>
      <c r="G160" s="358"/>
      <c r="H160" s="358"/>
      <c r="I160" s="358"/>
      <c r="J160" s="358"/>
      <c r="K160" s="358"/>
      <c r="L160" s="358"/>
      <c r="M160" s="358"/>
      <c r="N160" s="358"/>
      <c r="O160" s="358"/>
      <c r="P160" s="358"/>
      <c r="Q160" s="358"/>
      <c r="R160" s="358"/>
      <c r="S160" s="358"/>
      <c r="T160" s="358"/>
      <c r="U160" s="359"/>
    </row>
    <row r="161" spans="2:21" ht="18" thickBot="1" x14ac:dyDescent="0.45">
      <c r="B161" s="354"/>
      <c r="C161" s="355"/>
      <c r="D161" s="351"/>
      <c r="E161" s="360" t="s">
        <v>418</v>
      </c>
      <c r="F161" s="360"/>
      <c r="G161" s="360"/>
      <c r="H161" s="360"/>
      <c r="I161" s="360"/>
      <c r="J161" s="360"/>
      <c r="K161" s="360"/>
      <c r="L161" s="360"/>
      <c r="M161" s="360"/>
      <c r="N161" s="360"/>
      <c r="O161" s="360"/>
      <c r="P161" s="360"/>
      <c r="Q161" s="360"/>
      <c r="R161" s="360"/>
      <c r="S161" s="360"/>
      <c r="T161" s="360"/>
      <c r="U161" s="361"/>
    </row>
    <row r="162" spans="2:21" x14ac:dyDescent="0.4">
      <c r="B162" s="354"/>
      <c r="C162" s="355"/>
      <c r="D162" s="350" t="s">
        <v>350</v>
      </c>
      <c r="E162" s="358" t="s">
        <v>419</v>
      </c>
      <c r="F162" s="358"/>
      <c r="G162" s="358"/>
      <c r="H162" s="358"/>
      <c r="I162" s="358"/>
      <c r="J162" s="358"/>
      <c r="K162" s="358"/>
      <c r="L162" s="358"/>
      <c r="M162" s="358"/>
      <c r="N162" s="358"/>
      <c r="O162" s="358"/>
      <c r="P162" s="358"/>
      <c r="Q162" s="358"/>
      <c r="R162" s="358"/>
      <c r="S162" s="358"/>
      <c r="T162" s="358"/>
      <c r="U162" s="359"/>
    </row>
    <row r="163" spans="2:21" ht="18" thickBot="1" x14ac:dyDescent="0.45">
      <c r="B163" s="354"/>
      <c r="C163" s="355"/>
      <c r="D163" s="351"/>
      <c r="E163" s="360" t="s">
        <v>418</v>
      </c>
      <c r="F163" s="360"/>
      <c r="G163" s="360"/>
      <c r="H163" s="360"/>
      <c r="I163" s="360"/>
      <c r="J163" s="360"/>
      <c r="K163" s="360"/>
      <c r="L163" s="360"/>
      <c r="M163" s="360"/>
      <c r="N163" s="360"/>
      <c r="O163" s="360"/>
      <c r="P163" s="360"/>
      <c r="Q163" s="360"/>
      <c r="R163" s="360"/>
      <c r="S163" s="360"/>
      <c r="T163" s="360"/>
      <c r="U163" s="361"/>
    </row>
    <row r="164" spans="2:21" x14ac:dyDescent="0.4">
      <c r="B164" s="354"/>
      <c r="C164" s="355"/>
      <c r="D164" s="350" t="s">
        <v>351</v>
      </c>
      <c r="E164" s="358" t="s">
        <v>419</v>
      </c>
      <c r="F164" s="358"/>
      <c r="G164" s="358"/>
      <c r="H164" s="358"/>
      <c r="I164" s="358"/>
      <c r="J164" s="358"/>
      <c r="K164" s="358"/>
      <c r="L164" s="358"/>
      <c r="M164" s="358"/>
      <c r="N164" s="358"/>
      <c r="O164" s="358"/>
      <c r="P164" s="358"/>
      <c r="Q164" s="358"/>
      <c r="R164" s="358"/>
      <c r="S164" s="358"/>
      <c r="T164" s="358"/>
      <c r="U164" s="359"/>
    </row>
    <row r="165" spans="2:21" ht="18" thickBot="1" x14ac:dyDescent="0.45">
      <c r="B165" s="354"/>
      <c r="C165" s="355"/>
      <c r="D165" s="351"/>
      <c r="E165" s="360" t="s">
        <v>418</v>
      </c>
      <c r="F165" s="360"/>
      <c r="G165" s="360"/>
      <c r="H165" s="360"/>
      <c r="I165" s="360"/>
      <c r="J165" s="360"/>
      <c r="K165" s="360"/>
      <c r="L165" s="360"/>
      <c r="M165" s="360"/>
      <c r="N165" s="360"/>
      <c r="O165" s="360"/>
      <c r="P165" s="360"/>
      <c r="Q165" s="360"/>
      <c r="R165" s="360"/>
      <c r="S165" s="360"/>
      <c r="T165" s="360"/>
      <c r="U165" s="361"/>
    </row>
    <row r="166" spans="2:21" x14ac:dyDescent="0.4">
      <c r="B166" s="354"/>
      <c r="C166" s="355"/>
      <c r="D166" s="350" t="s">
        <v>352</v>
      </c>
      <c r="E166" s="358" t="s">
        <v>419</v>
      </c>
      <c r="F166" s="358"/>
      <c r="G166" s="358"/>
      <c r="H166" s="358"/>
      <c r="I166" s="358"/>
      <c r="J166" s="358"/>
      <c r="K166" s="358"/>
      <c r="L166" s="358"/>
      <c r="M166" s="358"/>
      <c r="N166" s="358"/>
      <c r="O166" s="358"/>
      <c r="P166" s="358"/>
      <c r="Q166" s="358"/>
      <c r="R166" s="358"/>
      <c r="S166" s="358"/>
      <c r="T166" s="358"/>
      <c r="U166" s="359"/>
    </row>
    <row r="167" spans="2:21" ht="18" thickBot="1" x14ac:dyDescent="0.45">
      <c r="B167" s="354"/>
      <c r="C167" s="355"/>
      <c r="D167" s="351"/>
      <c r="E167" s="360" t="s">
        <v>418</v>
      </c>
      <c r="F167" s="360"/>
      <c r="G167" s="360"/>
      <c r="H167" s="360"/>
      <c r="I167" s="360"/>
      <c r="J167" s="360"/>
      <c r="K167" s="360"/>
      <c r="L167" s="360"/>
      <c r="M167" s="360"/>
      <c r="N167" s="360"/>
      <c r="O167" s="360"/>
      <c r="P167" s="360"/>
      <c r="Q167" s="360"/>
      <c r="R167" s="360"/>
      <c r="S167" s="360"/>
      <c r="T167" s="360"/>
      <c r="U167" s="361"/>
    </row>
    <row r="168" spans="2:21" x14ac:dyDescent="0.4">
      <c r="B168" s="354"/>
      <c r="C168" s="355"/>
      <c r="D168" s="350" t="s">
        <v>353</v>
      </c>
      <c r="E168" s="358" t="s">
        <v>419</v>
      </c>
      <c r="F168" s="358"/>
      <c r="G168" s="358"/>
      <c r="H168" s="358"/>
      <c r="I168" s="358"/>
      <c r="J168" s="358"/>
      <c r="K168" s="358"/>
      <c r="L168" s="358"/>
      <c r="M168" s="358"/>
      <c r="N168" s="358"/>
      <c r="O168" s="358"/>
      <c r="P168" s="358"/>
      <c r="Q168" s="358"/>
      <c r="R168" s="358"/>
      <c r="S168" s="358"/>
      <c r="T168" s="358"/>
      <c r="U168" s="359"/>
    </row>
    <row r="169" spans="2:21" ht="18" thickBot="1" x14ac:dyDescent="0.45">
      <c r="B169" s="354"/>
      <c r="C169" s="355"/>
      <c r="D169" s="351"/>
      <c r="E169" s="360" t="s">
        <v>418</v>
      </c>
      <c r="F169" s="360"/>
      <c r="G169" s="360"/>
      <c r="H169" s="360"/>
      <c r="I169" s="360"/>
      <c r="J169" s="360"/>
      <c r="K169" s="360"/>
      <c r="L169" s="360"/>
      <c r="M169" s="360"/>
      <c r="N169" s="360"/>
      <c r="O169" s="360"/>
      <c r="P169" s="360"/>
      <c r="Q169" s="360"/>
      <c r="R169" s="360"/>
      <c r="S169" s="360"/>
      <c r="T169" s="360"/>
      <c r="U169" s="361"/>
    </row>
    <row r="170" spans="2:21" x14ac:dyDescent="0.4">
      <c r="B170" s="354"/>
      <c r="C170" s="355"/>
      <c r="D170" s="350" t="s">
        <v>354</v>
      </c>
      <c r="E170" s="358" t="s">
        <v>419</v>
      </c>
      <c r="F170" s="358"/>
      <c r="G170" s="358"/>
      <c r="H170" s="358"/>
      <c r="I170" s="358"/>
      <c r="J170" s="358"/>
      <c r="K170" s="358"/>
      <c r="L170" s="358"/>
      <c r="M170" s="358"/>
      <c r="N170" s="358"/>
      <c r="O170" s="358"/>
      <c r="P170" s="358"/>
      <c r="Q170" s="358"/>
      <c r="R170" s="358"/>
      <c r="S170" s="358"/>
      <c r="T170" s="358"/>
      <c r="U170" s="359"/>
    </row>
    <row r="171" spans="2:21" ht="18" thickBot="1" x14ac:dyDescent="0.45">
      <c r="B171" s="354"/>
      <c r="C171" s="355"/>
      <c r="D171" s="351"/>
      <c r="E171" s="360" t="s">
        <v>418</v>
      </c>
      <c r="F171" s="360"/>
      <c r="G171" s="360"/>
      <c r="H171" s="360"/>
      <c r="I171" s="360"/>
      <c r="J171" s="360"/>
      <c r="K171" s="360"/>
      <c r="L171" s="360"/>
      <c r="M171" s="360"/>
      <c r="N171" s="360"/>
      <c r="O171" s="360"/>
      <c r="P171" s="360"/>
      <c r="Q171" s="360"/>
      <c r="R171" s="360"/>
      <c r="S171" s="360"/>
      <c r="T171" s="360"/>
      <c r="U171" s="361"/>
    </row>
    <row r="172" spans="2:21" x14ac:dyDescent="0.4">
      <c r="B172" s="354"/>
      <c r="C172" s="355"/>
      <c r="D172" s="350" t="s">
        <v>355</v>
      </c>
      <c r="E172" s="358" t="s">
        <v>419</v>
      </c>
      <c r="F172" s="358"/>
      <c r="G172" s="358"/>
      <c r="H172" s="358"/>
      <c r="I172" s="358"/>
      <c r="J172" s="358"/>
      <c r="K172" s="358"/>
      <c r="L172" s="358"/>
      <c r="M172" s="358"/>
      <c r="N172" s="358"/>
      <c r="O172" s="358"/>
      <c r="P172" s="358"/>
      <c r="Q172" s="358"/>
      <c r="R172" s="358"/>
      <c r="S172" s="358"/>
      <c r="T172" s="358"/>
      <c r="U172" s="359"/>
    </row>
    <row r="173" spans="2:21" ht="18" thickBot="1" x14ac:dyDescent="0.45">
      <c r="B173" s="356"/>
      <c r="C173" s="357"/>
      <c r="D173" s="351"/>
      <c r="E173" s="360" t="s">
        <v>418</v>
      </c>
      <c r="F173" s="360"/>
      <c r="G173" s="360"/>
      <c r="H173" s="360"/>
      <c r="I173" s="360"/>
      <c r="J173" s="360"/>
      <c r="K173" s="360"/>
      <c r="L173" s="360"/>
      <c r="M173" s="360"/>
      <c r="N173" s="360"/>
      <c r="O173" s="360"/>
      <c r="P173" s="360"/>
      <c r="Q173" s="360"/>
      <c r="R173" s="360"/>
      <c r="S173" s="360"/>
      <c r="T173" s="360"/>
      <c r="U173" s="361"/>
    </row>
  </sheetData>
  <sheetProtection algorithmName="SHA-512" hashValue="QOPaxQJduuyLRvytaHEabUFXxcByOBw7SpBYZ+acZvFALv61Z4ppHn3TvERW2iSTsEOcr80SBXo2f3X0DcLg9w==" saltValue="BaU3Lj+ky+xDmCBLfI+uz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72"/>
  <sheetViews>
    <sheetView rightToLeft="1" tabSelected="1" view="pageBreakPreview" zoomScale="70" zoomScaleNormal="90" zoomScaleSheetLayoutView="70" workbookViewId="0">
      <pane xSplit="4" ySplit="21" topLeftCell="E28" activePane="bottomRight" state="frozen"/>
      <selection pane="topRight" activeCell="E1" sqref="E1"/>
      <selection pane="bottomLeft" activeCell="A13" sqref="A13"/>
      <selection pane="bottomRight" activeCell="Q16" sqref="Q16"/>
    </sheetView>
  </sheetViews>
  <sheetFormatPr defaultColWidth="9" defaultRowHeight="18" customHeight="1" x14ac:dyDescent="0.25"/>
  <cols>
    <col min="1" max="1" width="1.42578125" style="286" customWidth="1"/>
    <col min="2" max="2" width="5.7109375" style="287" customWidth="1"/>
    <col min="3" max="3" width="6.28515625" style="287" customWidth="1"/>
    <col min="4" max="4" width="63.140625" style="288" customWidth="1"/>
    <col min="5" max="36" width="13.5703125" style="289" customWidth="1"/>
    <col min="37" max="16384" width="9" style="286"/>
  </cols>
  <sheetData>
    <row r="2" spans="1:36" ht="18.75" customHeight="1" x14ac:dyDescent="0.25">
      <c r="B2" s="392" t="s">
        <v>14</v>
      </c>
      <c r="C2" s="392"/>
      <c r="D2" s="290" t="s">
        <v>56</v>
      </c>
      <c r="E2" s="291" t="s">
        <v>436</v>
      </c>
      <c r="F2" s="291" t="s">
        <v>436</v>
      </c>
      <c r="G2" s="291" t="s">
        <v>436</v>
      </c>
      <c r="H2" s="291" t="s">
        <v>436</v>
      </c>
      <c r="I2" s="291" t="s">
        <v>436</v>
      </c>
      <c r="J2" s="291" t="s">
        <v>436</v>
      </c>
      <c r="K2" s="291" t="s">
        <v>436</v>
      </c>
      <c r="L2" s="291" t="s">
        <v>436</v>
      </c>
      <c r="M2" s="291" t="s">
        <v>436</v>
      </c>
      <c r="N2" s="291" t="s">
        <v>436</v>
      </c>
      <c r="O2" s="291" t="s">
        <v>436</v>
      </c>
      <c r="P2" s="291" t="s">
        <v>436</v>
      </c>
      <c r="Q2" s="291"/>
      <c r="R2" s="291"/>
      <c r="S2" s="291"/>
      <c r="T2" s="291"/>
      <c r="U2" s="291"/>
      <c r="V2" s="291"/>
      <c r="W2" s="291"/>
      <c r="X2" s="291"/>
      <c r="Y2" s="291"/>
      <c r="Z2" s="291"/>
      <c r="AA2" s="291"/>
      <c r="AB2" s="291"/>
      <c r="AC2" s="291"/>
      <c r="AD2" s="291"/>
      <c r="AE2" s="291"/>
      <c r="AF2" s="291"/>
      <c r="AG2" s="291"/>
      <c r="AH2" s="291"/>
      <c r="AI2" s="291"/>
      <c r="AJ2" s="291"/>
    </row>
    <row r="3" spans="1:36" ht="18.75" customHeight="1" x14ac:dyDescent="0.25">
      <c r="B3" s="392"/>
      <c r="C3" s="392"/>
      <c r="D3" s="290" t="s">
        <v>59</v>
      </c>
      <c r="E3" s="291" t="s">
        <v>437</v>
      </c>
      <c r="F3" s="291" t="s">
        <v>437</v>
      </c>
      <c r="G3" s="291" t="s">
        <v>437</v>
      </c>
      <c r="H3" s="291" t="s">
        <v>437</v>
      </c>
      <c r="I3" s="291" t="s">
        <v>437</v>
      </c>
      <c r="J3" s="291" t="s">
        <v>437</v>
      </c>
      <c r="K3" s="291" t="s">
        <v>437</v>
      </c>
      <c r="L3" s="291" t="s">
        <v>437</v>
      </c>
      <c r="M3" s="291" t="s">
        <v>437</v>
      </c>
      <c r="N3" s="291" t="s">
        <v>437</v>
      </c>
      <c r="O3" s="291" t="s">
        <v>437</v>
      </c>
      <c r="P3" s="291" t="s">
        <v>437</v>
      </c>
      <c r="Q3" s="291"/>
      <c r="R3" s="291"/>
      <c r="S3" s="291"/>
      <c r="T3" s="291"/>
      <c r="U3" s="291"/>
      <c r="V3" s="291"/>
      <c r="W3" s="291"/>
      <c r="X3" s="291"/>
      <c r="Y3" s="291"/>
      <c r="Z3" s="291"/>
      <c r="AA3" s="291"/>
      <c r="AB3" s="291"/>
      <c r="AC3" s="291"/>
      <c r="AD3" s="291"/>
      <c r="AE3" s="291"/>
      <c r="AF3" s="291"/>
      <c r="AG3" s="291"/>
      <c r="AH3" s="291"/>
      <c r="AI3" s="291"/>
      <c r="AJ3" s="291"/>
    </row>
    <row r="4" spans="1:36" ht="18.75" customHeight="1" x14ac:dyDescent="0.25">
      <c r="B4" s="392"/>
      <c r="C4" s="392"/>
      <c r="D4" s="290" t="s">
        <v>60</v>
      </c>
      <c r="E4" s="291" t="s">
        <v>438</v>
      </c>
      <c r="F4" s="291" t="s">
        <v>438</v>
      </c>
      <c r="G4" s="291" t="s">
        <v>438</v>
      </c>
      <c r="H4" s="291" t="s">
        <v>438</v>
      </c>
      <c r="I4" s="291" t="s">
        <v>438</v>
      </c>
      <c r="J4" s="291" t="s">
        <v>438</v>
      </c>
      <c r="K4" s="291" t="s">
        <v>438</v>
      </c>
      <c r="L4" s="291" t="s">
        <v>438</v>
      </c>
      <c r="M4" s="291" t="s">
        <v>438</v>
      </c>
      <c r="N4" s="291" t="s">
        <v>438</v>
      </c>
      <c r="O4" s="291" t="s">
        <v>438</v>
      </c>
      <c r="P4" s="291" t="s">
        <v>438</v>
      </c>
      <c r="Q4" s="291"/>
      <c r="R4" s="291"/>
      <c r="S4" s="291"/>
      <c r="T4" s="291"/>
      <c r="U4" s="291"/>
      <c r="V4" s="291"/>
      <c r="W4" s="291"/>
      <c r="X4" s="291"/>
      <c r="Y4" s="291"/>
      <c r="Z4" s="291"/>
      <c r="AA4" s="291"/>
      <c r="AB4" s="291"/>
      <c r="AC4" s="291"/>
      <c r="AD4" s="291"/>
      <c r="AE4" s="291"/>
      <c r="AF4" s="291"/>
      <c r="AG4" s="291"/>
      <c r="AH4" s="291"/>
      <c r="AI4" s="291"/>
      <c r="AJ4" s="291"/>
    </row>
    <row r="5" spans="1:36" ht="18.75" customHeight="1" x14ac:dyDescent="0.25">
      <c r="B5" s="392"/>
      <c r="C5" s="392"/>
      <c r="D5" s="290" t="s">
        <v>33</v>
      </c>
      <c r="E5" s="291" t="s">
        <v>440</v>
      </c>
      <c r="F5" s="291" t="s">
        <v>441</v>
      </c>
      <c r="G5" s="291" t="s">
        <v>444</v>
      </c>
      <c r="H5" s="291" t="s">
        <v>449</v>
      </c>
      <c r="I5" s="291" t="s">
        <v>450</v>
      </c>
      <c r="J5" s="291" t="s">
        <v>442</v>
      </c>
      <c r="K5" s="291" t="s">
        <v>450</v>
      </c>
      <c r="L5" s="291" t="s">
        <v>455</v>
      </c>
      <c r="M5" s="291" t="s">
        <v>459</v>
      </c>
      <c r="N5" s="291" t="s">
        <v>462</v>
      </c>
      <c r="O5" s="291" t="s">
        <v>463</v>
      </c>
      <c r="P5" s="291" t="s">
        <v>455</v>
      </c>
      <c r="Q5" s="291"/>
      <c r="R5" s="291"/>
      <c r="S5" s="291"/>
      <c r="T5" s="291"/>
      <c r="U5" s="291"/>
      <c r="V5" s="291"/>
      <c r="W5" s="291"/>
      <c r="X5" s="291"/>
      <c r="Y5" s="291"/>
      <c r="Z5" s="291"/>
      <c r="AA5" s="291"/>
      <c r="AB5" s="291"/>
      <c r="AC5" s="291"/>
      <c r="AD5" s="291"/>
      <c r="AE5" s="291"/>
      <c r="AF5" s="291"/>
      <c r="AG5" s="291"/>
      <c r="AH5" s="291"/>
      <c r="AI5" s="291"/>
      <c r="AJ5" s="291"/>
    </row>
    <row r="6" spans="1:36" ht="18" customHeight="1" x14ac:dyDescent="0.25">
      <c r="B6" s="392"/>
      <c r="C6" s="392"/>
      <c r="D6" s="292" t="s">
        <v>9</v>
      </c>
      <c r="E6" s="293" t="s">
        <v>466</v>
      </c>
      <c r="F6" s="293" t="s">
        <v>467</v>
      </c>
      <c r="G6" s="293" t="s">
        <v>468</v>
      </c>
      <c r="H6" s="293" t="s">
        <v>470</v>
      </c>
      <c r="I6" s="293" t="s">
        <v>469</v>
      </c>
      <c r="J6" s="293" t="s">
        <v>471</v>
      </c>
      <c r="K6" s="293" t="s">
        <v>472</v>
      </c>
      <c r="L6" s="293" t="s">
        <v>473</v>
      </c>
      <c r="M6" s="293" t="s">
        <v>474</v>
      </c>
      <c r="N6" s="293" t="s">
        <v>475</v>
      </c>
      <c r="O6" s="293" t="s">
        <v>476</v>
      </c>
      <c r="P6" s="293"/>
      <c r="Q6" s="293"/>
      <c r="R6" s="293"/>
      <c r="S6" s="293"/>
      <c r="T6" s="293"/>
      <c r="U6" s="293"/>
      <c r="V6" s="293"/>
      <c r="W6" s="293"/>
      <c r="X6" s="293"/>
      <c r="Y6" s="293"/>
      <c r="Z6" s="293"/>
      <c r="AA6" s="293"/>
      <c r="AB6" s="293"/>
      <c r="AC6" s="293"/>
      <c r="AD6" s="293"/>
      <c r="AE6" s="293"/>
      <c r="AF6" s="293"/>
      <c r="AG6" s="293"/>
      <c r="AH6" s="293"/>
      <c r="AI6" s="293"/>
      <c r="AJ6" s="293"/>
    </row>
    <row r="7" spans="1:36" ht="21" customHeight="1" x14ac:dyDescent="0.25">
      <c r="A7" s="286">
        <v>0</v>
      </c>
      <c r="B7" s="392"/>
      <c r="C7" s="392"/>
      <c r="D7" s="292" t="s">
        <v>22</v>
      </c>
      <c r="E7" s="294">
        <v>1</v>
      </c>
      <c r="F7" s="294">
        <v>2</v>
      </c>
      <c r="G7" s="294">
        <v>3</v>
      </c>
      <c r="H7" s="294">
        <v>4</v>
      </c>
      <c r="I7" s="294">
        <v>5</v>
      </c>
      <c r="J7" s="294">
        <v>6</v>
      </c>
      <c r="K7" s="294">
        <v>7</v>
      </c>
      <c r="L7" s="294">
        <v>8</v>
      </c>
      <c r="M7" s="294">
        <v>9</v>
      </c>
      <c r="N7" s="294">
        <v>10</v>
      </c>
      <c r="O7" s="294">
        <v>11</v>
      </c>
      <c r="P7" s="294">
        <v>12</v>
      </c>
      <c r="Q7" s="294">
        <f t="shared" ref="Q7" si="0">P7+1</f>
        <v>13</v>
      </c>
      <c r="R7" s="294">
        <f t="shared" ref="R7" si="1">Q7+1</f>
        <v>14</v>
      </c>
      <c r="S7" s="294">
        <f t="shared" ref="S7" si="2">R7+1</f>
        <v>15</v>
      </c>
      <c r="T7" s="294">
        <f t="shared" ref="T7" si="3">S7+1</f>
        <v>16</v>
      </c>
      <c r="U7" s="294">
        <f t="shared" ref="U7" si="4">T7+1</f>
        <v>17</v>
      </c>
      <c r="V7" s="294">
        <f t="shared" ref="V7" si="5">U7+1</f>
        <v>18</v>
      </c>
      <c r="W7" s="294">
        <f t="shared" ref="W7" si="6">V7+1</f>
        <v>19</v>
      </c>
      <c r="X7" s="294">
        <f t="shared" ref="X7" si="7">W7+1</f>
        <v>20</v>
      </c>
      <c r="Y7" s="294">
        <f t="shared" ref="Y7" si="8">X7+1</f>
        <v>21</v>
      </c>
      <c r="Z7" s="294">
        <f t="shared" ref="Z7" si="9">Y7+1</f>
        <v>22</v>
      </c>
      <c r="AA7" s="294">
        <f t="shared" ref="AA7" si="10">Z7+1</f>
        <v>23</v>
      </c>
      <c r="AB7" s="294">
        <f t="shared" ref="AB7" si="11">AA7+1</f>
        <v>24</v>
      </c>
      <c r="AC7" s="294">
        <f t="shared" ref="AC7" si="12">AB7+1</f>
        <v>25</v>
      </c>
      <c r="AD7" s="294">
        <f t="shared" ref="AD7" si="13">AC7+1</f>
        <v>26</v>
      </c>
      <c r="AE7" s="294">
        <f t="shared" ref="AE7" si="14">AD7+1</f>
        <v>27</v>
      </c>
      <c r="AF7" s="294">
        <f t="shared" ref="AF7" si="15">AE7+1</f>
        <v>28</v>
      </c>
      <c r="AG7" s="294">
        <f t="shared" ref="AG7" si="16">AF7+1</f>
        <v>29</v>
      </c>
      <c r="AH7" s="294">
        <f t="shared" ref="AH7" si="17">AG7+1</f>
        <v>30</v>
      </c>
      <c r="AI7" s="294">
        <f t="shared" ref="AI7" si="18">AH7+1</f>
        <v>31</v>
      </c>
      <c r="AJ7" s="294">
        <f t="shared" ref="AJ7" si="19">AI7+1</f>
        <v>32</v>
      </c>
    </row>
    <row r="8" spans="1:36" ht="21" customHeight="1" x14ac:dyDescent="0.25">
      <c r="B8" s="392"/>
      <c r="C8" s="392"/>
      <c r="D8" s="292" t="s">
        <v>290</v>
      </c>
      <c r="E8" s="294" t="s">
        <v>477</v>
      </c>
      <c r="F8" s="294" t="s">
        <v>477</v>
      </c>
      <c r="G8" s="294" t="s">
        <v>477</v>
      </c>
      <c r="H8" s="294" t="s">
        <v>477</v>
      </c>
      <c r="I8" s="294" t="s">
        <v>477</v>
      </c>
      <c r="J8" s="294" t="s">
        <v>477</v>
      </c>
      <c r="K8" s="294" t="s">
        <v>477</v>
      </c>
      <c r="L8" s="294" t="s">
        <v>477</v>
      </c>
      <c r="M8" s="294" t="s">
        <v>477</v>
      </c>
      <c r="N8" s="294" t="s">
        <v>477</v>
      </c>
      <c r="O8" s="294" t="s">
        <v>477</v>
      </c>
      <c r="P8" s="294" t="s">
        <v>477</v>
      </c>
      <c r="Q8" s="294"/>
      <c r="R8" s="294"/>
      <c r="S8" s="294"/>
      <c r="T8" s="294"/>
      <c r="U8" s="294"/>
      <c r="V8" s="294"/>
      <c r="W8" s="294"/>
      <c r="X8" s="294"/>
      <c r="Y8" s="294"/>
      <c r="Z8" s="294"/>
      <c r="AA8" s="294"/>
      <c r="AB8" s="294"/>
      <c r="AC8" s="294"/>
      <c r="AD8" s="294"/>
      <c r="AE8" s="294"/>
      <c r="AF8" s="294"/>
      <c r="AG8" s="294"/>
      <c r="AH8" s="294"/>
      <c r="AI8" s="294"/>
      <c r="AJ8" s="294"/>
    </row>
    <row r="9" spans="1:36" ht="18.75" customHeight="1" x14ac:dyDescent="0.25">
      <c r="B9" s="392"/>
      <c r="C9" s="392"/>
      <c r="D9" s="295" t="s">
        <v>51</v>
      </c>
      <c r="E9" s="296" t="s">
        <v>478</v>
      </c>
      <c r="F9" s="296" t="s">
        <v>478</v>
      </c>
      <c r="G9" s="296" t="s">
        <v>478</v>
      </c>
      <c r="H9" s="296" t="s">
        <v>478</v>
      </c>
      <c r="I9" s="296" t="s">
        <v>478</v>
      </c>
      <c r="J9" s="296" t="s">
        <v>478</v>
      </c>
      <c r="K9" s="296" t="s">
        <v>478</v>
      </c>
      <c r="L9" s="296" t="s">
        <v>478</v>
      </c>
      <c r="M9" s="296" t="s">
        <v>478</v>
      </c>
      <c r="N9" s="296" t="s">
        <v>478</v>
      </c>
      <c r="O9" s="296" t="s">
        <v>478</v>
      </c>
      <c r="P9" s="296" t="s">
        <v>478</v>
      </c>
      <c r="Q9" s="296"/>
      <c r="R9" s="296"/>
      <c r="S9" s="296"/>
      <c r="T9" s="296"/>
      <c r="U9" s="296"/>
      <c r="V9" s="296"/>
      <c r="W9" s="296"/>
      <c r="X9" s="296"/>
      <c r="Y9" s="296"/>
      <c r="Z9" s="296"/>
      <c r="AA9" s="296"/>
      <c r="AB9" s="296"/>
      <c r="AC9" s="296"/>
      <c r="AD9" s="296"/>
      <c r="AE9" s="296"/>
      <c r="AF9" s="296"/>
      <c r="AG9" s="296"/>
      <c r="AH9" s="296"/>
      <c r="AI9" s="296"/>
      <c r="AJ9" s="296"/>
    </row>
    <row r="10" spans="1:36" ht="18.75" customHeight="1" x14ac:dyDescent="0.25">
      <c r="B10" s="392"/>
      <c r="C10" s="392"/>
      <c r="D10" s="295" t="s">
        <v>52</v>
      </c>
      <c r="E10" s="296" t="s">
        <v>479</v>
      </c>
      <c r="F10" s="296" t="s">
        <v>479</v>
      </c>
      <c r="G10" s="296" t="s">
        <v>479</v>
      </c>
      <c r="H10" s="296" t="s">
        <v>479</v>
      </c>
      <c r="I10" s="296" t="s">
        <v>479</v>
      </c>
      <c r="J10" s="296" t="s">
        <v>479</v>
      </c>
      <c r="K10" s="296" t="s">
        <v>479</v>
      </c>
      <c r="L10" s="296" t="s">
        <v>479</v>
      </c>
      <c r="M10" s="296" t="s">
        <v>479</v>
      </c>
      <c r="N10" s="296" t="s">
        <v>479</v>
      </c>
      <c r="O10" s="296" t="s">
        <v>479</v>
      </c>
      <c r="P10" s="296" t="s">
        <v>479</v>
      </c>
      <c r="Q10" s="296"/>
      <c r="R10" s="296"/>
      <c r="S10" s="296"/>
      <c r="T10" s="296"/>
      <c r="U10" s="296"/>
      <c r="V10" s="296"/>
      <c r="W10" s="296"/>
      <c r="X10" s="296"/>
      <c r="Y10" s="296"/>
      <c r="Z10" s="296"/>
      <c r="AA10" s="296"/>
      <c r="AB10" s="296"/>
      <c r="AC10" s="296"/>
      <c r="AD10" s="296"/>
      <c r="AE10" s="296"/>
      <c r="AF10" s="296"/>
      <c r="AG10" s="296"/>
      <c r="AH10" s="296"/>
      <c r="AI10" s="296"/>
      <c r="AJ10" s="296"/>
    </row>
    <row r="11" spans="1:36" ht="18.75" customHeight="1" x14ac:dyDescent="0.25">
      <c r="B11" s="392"/>
      <c r="C11" s="392"/>
      <c r="D11" s="295" t="s">
        <v>219</v>
      </c>
      <c r="E11" s="296" t="s">
        <v>480</v>
      </c>
      <c r="F11" s="296" t="s">
        <v>480</v>
      </c>
      <c r="G11" s="296" t="s">
        <v>480</v>
      </c>
      <c r="H11" s="296" t="s">
        <v>480</v>
      </c>
      <c r="I11" s="296" t="s">
        <v>480</v>
      </c>
      <c r="J11" s="296" t="s">
        <v>480</v>
      </c>
      <c r="K11" s="296" t="s">
        <v>480</v>
      </c>
      <c r="L11" s="296" t="s">
        <v>480</v>
      </c>
      <c r="M11" s="296" t="s">
        <v>480</v>
      </c>
      <c r="N11" s="296" t="s">
        <v>480</v>
      </c>
      <c r="O11" s="296" t="s">
        <v>480</v>
      </c>
      <c r="P11" s="296" t="s">
        <v>480</v>
      </c>
      <c r="Q11" s="296"/>
      <c r="R11" s="296"/>
      <c r="S11" s="296"/>
      <c r="T11" s="296"/>
      <c r="U11" s="296"/>
      <c r="V11" s="296"/>
      <c r="W11" s="296"/>
      <c r="X11" s="296"/>
      <c r="Y11" s="296"/>
      <c r="Z11" s="296"/>
      <c r="AA11" s="296"/>
      <c r="AB11" s="296"/>
      <c r="AC11" s="296"/>
      <c r="AD11" s="296"/>
      <c r="AE11" s="296"/>
      <c r="AF11" s="296"/>
      <c r="AG11" s="296"/>
      <c r="AH11" s="296"/>
      <c r="AI11" s="296"/>
      <c r="AJ11" s="296"/>
    </row>
    <row r="12" spans="1:36" s="297" customFormat="1" ht="18.75" customHeight="1" x14ac:dyDescent="0.25">
      <c r="B12" s="392"/>
      <c r="C12" s="392"/>
      <c r="D12" s="298" t="s">
        <v>421</v>
      </c>
      <c r="E12" s="299">
        <v>9189775528</v>
      </c>
      <c r="F12" s="299">
        <v>9189775528</v>
      </c>
      <c r="G12" s="299">
        <v>9189775528</v>
      </c>
      <c r="H12" s="299">
        <v>9189775528</v>
      </c>
      <c r="I12" s="299">
        <v>9189775528</v>
      </c>
      <c r="J12" s="299">
        <v>9189775528</v>
      </c>
      <c r="K12" s="299">
        <v>9189775528</v>
      </c>
      <c r="L12" s="299">
        <v>9189775528</v>
      </c>
      <c r="M12" s="299">
        <v>9189775528</v>
      </c>
      <c r="N12" s="299">
        <v>9189775528</v>
      </c>
      <c r="O12" s="299">
        <v>9189775528</v>
      </c>
      <c r="P12" s="299">
        <v>9189775528</v>
      </c>
      <c r="Q12" s="299"/>
      <c r="R12" s="299"/>
      <c r="S12" s="299"/>
      <c r="T12" s="299"/>
      <c r="U12" s="299"/>
      <c r="V12" s="299"/>
      <c r="W12" s="299"/>
      <c r="X12" s="299"/>
      <c r="Y12" s="299"/>
      <c r="Z12" s="299"/>
      <c r="AA12" s="299"/>
      <c r="AB12" s="299"/>
      <c r="AC12" s="299"/>
      <c r="AD12" s="299"/>
      <c r="AE12" s="299"/>
      <c r="AF12" s="299"/>
      <c r="AG12" s="299"/>
      <c r="AH12" s="299"/>
      <c r="AI12" s="299"/>
      <c r="AJ12" s="299"/>
    </row>
    <row r="13" spans="1:36" ht="18" customHeight="1" x14ac:dyDescent="0.25">
      <c r="B13" s="392"/>
      <c r="C13" s="392"/>
      <c r="D13" s="295" t="s">
        <v>10</v>
      </c>
      <c r="E13" s="296" t="s">
        <v>482</v>
      </c>
      <c r="F13" s="296" t="s">
        <v>482</v>
      </c>
      <c r="G13" s="296" t="s">
        <v>482</v>
      </c>
      <c r="H13" s="296" t="s">
        <v>482</v>
      </c>
      <c r="I13" s="296" t="s">
        <v>482</v>
      </c>
      <c r="J13" s="296" t="s">
        <v>482</v>
      </c>
      <c r="K13" s="296" t="s">
        <v>482</v>
      </c>
      <c r="L13" s="296" t="s">
        <v>482</v>
      </c>
      <c r="M13" s="296" t="s">
        <v>482</v>
      </c>
      <c r="N13" s="296" t="s">
        <v>482</v>
      </c>
      <c r="O13" s="296" t="s">
        <v>482</v>
      </c>
      <c r="P13" s="296" t="s">
        <v>482</v>
      </c>
      <c r="Q13" s="296"/>
      <c r="R13" s="296"/>
      <c r="S13" s="296"/>
      <c r="T13" s="296"/>
      <c r="U13" s="296"/>
      <c r="V13" s="296"/>
      <c r="W13" s="296"/>
      <c r="X13" s="296"/>
      <c r="Y13" s="296"/>
      <c r="Z13" s="296"/>
      <c r="AA13" s="296"/>
      <c r="AB13" s="296"/>
      <c r="AC13" s="296"/>
      <c r="AD13" s="296"/>
      <c r="AE13" s="296"/>
      <c r="AF13" s="296"/>
      <c r="AG13" s="296"/>
      <c r="AH13" s="296"/>
      <c r="AI13" s="296"/>
      <c r="AJ13" s="296"/>
    </row>
    <row r="14" spans="1:36" s="300" customFormat="1" ht="18" customHeight="1" x14ac:dyDescent="0.25">
      <c r="B14" s="392"/>
      <c r="C14" s="392"/>
      <c r="D14" s="301" t="s">
        <v>62</v>
      </c>
      <c r="E14" s="302">
        <v>9180136771</v>
      </c>
      <c r="F14" s="302">
        <v>9180136771</v>
      </c>
      <c r="G14" s="302">
        <v>9180136771</v>
      </c>
      <c r="H14" s="302">
        <v>9180136771</v>
      </c>
      <c r="I14" s="302">
        <v>9180136771</v>
      </c>
      <c r="J14" s="302">
        <v>9180136771</v>
      </c>
      <c r="K14" s="302">
        <v>9180136771</v>
      </c>
      <c r="L14" s="302">
        <v>9180136771</v>
      </c>
      <c r="M14" s="302">
        <v>9180136771</v>
      </c>
      <c r="N14" s="302">
        <v>9180136771</v>
      </c>
      <c r="O14" s="302">
        <v>9180136771</v>
      </c>
      <c r="P14" s="302">
        <v>9180136771</v>
      </c>
      <c r="Q14" s="302"/>
      <c r="R14" s="302"/>
      <c r="S14" s="302"/>
      <c r="T14" s="302"/>
      <c r="U14" s="302"/>
      <c r="V14" s="302"/>
      <c r="W14" s="302"/>
      <c r="X14" s="302"/>
      <c r="Y14" s="302"/>
      <c r="Z14" s="302"/>
      <c r="AA14" s="302"/>
      <c r="AB14" s="302"/>
      <c r="AC14" s="302"/>
      <c r="AD14" s="302"/>
      <c r="AE14" s="302"/>
      <c r="AF14" s="302"/>
      <c r="AG14" s="302"/>
      <c r="AH14" s="302"/>
      <c r="AI14" s="302"/>
      <c r="AJ14" s="302"/>
    </row>
    <row r="15" spans="1:36" s="300" customFormat="1" ht="18" customHeight="1" x14ac:dyDescent="0.25">
      <c r="B15" s="392"/>
      <c r="C15" s="392"/>
      <c r="D15" s="301" t="s">
        <v>221</v>
      </c>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row>
    <row r="16" spans="1:36" s="300" customFormat="1" ht="18" customHeight="1" x14ac:dyDescent="0.25">
      <c r="B16" s="392"/>
      <c r="C16" s="392"/>
      <c r="D16" s="301" t="s">
        <v>107</v>
      </c>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row>
    <row r="17" spans="2:36" s="300" customFormat="1" ht="18" customHeight="1" x14ac:dyDescent="0.25">
      <c r="B17" s="392"/>
      <c r="C17" s="392"/>
      <c r="D17" s="301" t="s">
        <v>32</v>
      </c>
      <c r="E17" s="302">
        <v>775464483</v>
      </c>
      <c r="F17" s="302">
        <v>756395124</v>
      </c>
      <c r="G17" s="302">
        <v>759294611</v>
      </c>
      <c r="H17" s="302">
        <v>765366895</v>
      </c>
      <c r="I17" s="302">
        <v>766784607</v>
      </c>
      <c r="J17" s="302">
        <v>782325166</v>
      </c>
      <c r="K17" s="302">
        <v>783427587</v>
      </c>
      <c r="L17" s="302">
        <v>786861352</v>
      </c>
      <c r="M17" s="302">
        <v>787387548</v>
      </c>
      <c r="N17" s="302">
        <v>788185777</v>
      </c>
      <c r="O17" s="302">
        <v>788211856</v>
      </c>
      <c r="P17" s="302"/>
      <c r="Q17" s="302"/>
      <c r="R17" s="302"/>
      <c r="S17" s="302"/>
      <c r="T17" s="302"/>
      <c r="U17" s="302"/>
      <c r="V17" s="302"/>
      <c r="W17" s="302"/>
      <c r="X17" s="302"/>
      <c r="Y17" s="302"/>
      <c r="Z17" s="302"/>
      <c r="AA17" s="302"/>
      <c r="AB17" s="302"/>
      <c r="AC17" s="302"/>
      <c r="AD17" s="302"/>
      <c r="AE17" s="302"/>
      <c r="AF17" s="302"/>
      <c r="AG17" s="302"/>
      <c r="AH17" s="302"/>
      <c r="AI17" s="302"/>
      <c r="AJ17" s="302"/>
    </row>
    <row r="18" spans="2:36" ht="18" customHeight="1" x14ac:dyDescent="0.25">
      <c r="B18" s="392"/>
      <c r="C18" s="392"/>
      <c r="D18" s="295" t="s">
        <v>21</v>
      </c>
      <c r="E18" s="296" t="s">
        <v>484</v>
      </c>
      <c r="F18" s="296" t="s">
        <v>484</v>
      </c>
      <c r="G18" s="296" t="s">
        <v>484</v>
      </c>
      <c r="H18" s="296" t="s">
        <v>484</v>
      </c>
      <c r="I18" s="296" t="s">
        <v>485</v>
      </c>
      <c r="J18" s="296" t="s">
        <v>486</v>
      </c>
      <c r="K18" s="296" t="s">
        <v>486</v>
      </c>
      <c r="L18" s="296" t="s">
        <v>487</v>
      </c>
      <c r="M18" s="296" t="s">
        <v>284</v>
      </c>
      <c r="N18" s="296" t="s">
        <v>284</v>
      </c>
      <c r="O18" s="296" t="s">
        <v>284</v>
      </c>
      <c r="P18" s="296" t="s">
        <v>284</v>
      </c>
      <c r="Q18" s="296"/>
      <c r="R18" s="296"/>
      <c r="S18" s="296"/>
      <c r="T18" s="296"/>
      <c r="U18" s="296"/>
      <c r="V18" s="296"/>
      <c r="W18" s="296"/>
      <c r="X18" s="296"/>
      <c r="Y18" s="296"/>
      <c r="Z18" s="296"/>
      <c r="AA18" s="296"/>
      <c r="AB18" s="296"/>
      <c r="AC18" s="296"/>
      <c r="AD18" s="296"/>
      <c r="AE18" s="296"/>
      <c r="AF18" s="296"/>
      <c r="AG18" s="296"/>
      <c r="AH18" s="296"/>
      <c r="AI18" s="296"/>
      <c r="AJ18" s="296"/>
    </row>
    <row r="19" spans="2:36" s="306" customFormat="1" ht="18" customHeight="1" x14ac:dyDescent="0.25">
      <c r="B19" s="392"/>
      <c r="C19" s="392"/>
      <c r="D19" s="303" t="s">
        <v>53</v>
      </c>
      <c r="E19" s="304" t="s">
        <v>488</v>
      </c>
      <c r="F19" s="305" t="s">
        <v>489</v>
      </c>
      <c r="G19" s="305" t="s">
        <v>490</v>
      </c>
      <c r="H19" s="305" t="s">
        <v>492</v>
      </c>
      <c r="I19" s="305" t="s">
        <v>493</v>
      </c>
      <c r="J19" s="305" t="s">
        <v>494</v>
      </c>
      <c r="K19" s="305" t="s">
        <v>495</v>
      </c>
      <c r="L19" s="304" t="s">
        <v>496</v>
      </c>
      <c r="M19" s="305" t="s">
        <v>497</v>
      </c>
      <c r="N19" s="305" t="s">
        <v>498</v>
      </c>
      <c r="O19" s="305" t="s">
        <v>499</v>
      </c>
      <c r="P19" s="305"/>
      <c r="Q19" s="305"/>
      <c r="R19" s="305"/>
      <c r="S19" s="305"/>
      <c r="T19" s="305"/>
      <c r="U19" s="305"/>
      <c r="V19" s="305"/>
      <c r="W19" s="305"/>
      <c r="X19" s="305"/>
      <c r="Y19" s="305"/>
      <c r="Z19" s="305"/>
      <c r="AA19" s="305"/>
      <c r="AB19" s="305"/>
      <c r="AC19" s="305"/>
      <c r="AD19" s="305"/>
      <c r="AE19" s="305"/>
      <c r="AF19" s="305"/>
      <c r="AG19" s="305"/>
      <c r="AH19" s="305"/>
      <c r="AI19" s="305"/>
      <c r="AJ19" s="305"/>
    </row>
    <row r="20" spans="2:36" s="306" customFormat="1" ht="18" customHeight="1" x14ac:dyDescent="0.25">
      <c r="B20" s="392"/>
      <c r="C20" s="392"/>
      <c r="D20" s="303" t="s">
        <v>54</v>
      </c>
      <c r="E20" s="304" t="s">
        <v>500</v>
      </c>
      <c r="F20" s="305" t="s">
        <v>501</v>
      </c>
      <c r="G20" s="305" t="s">
        <v>502</v>
      </c>
      <c r="H20" s="305" t="s">
        <v>503</v>
      </c>
      <c r="I20" s="305" t="s">
        <v>491</v>
      </c>
      <c r="J20" s="305" t="s">
        <v>504</v>
      </c>
      <c r="K20" s="305" t="s">
        <v>505</v>
      </c>
      <c r="L20" s="304" t="s">
        <v>506</v>
      </c>
      <c r="M20" s="305" t="s">
        <v>507</v>
      </c>
      <c r="N20" s="305" t="s">
        <v>508</v>
      </c>
      <c r="O20" s="305" t="s">
        <v>509</v>
      </c>
      <c r="P20" s="305"/>
      <c r="Q20" s="305"/>
      <c r="R20" s="305"/>
      <c r="S20" s="305"/>
      <c r="T20" s="305"/>
      <c r="U20" s="305"/>
      <c r="V20" s="305"/>
      <c r="W20" s="305"/>
      <c r="X20" s="305"/>
      <c r="Y20" s="305"/>
      <c r="Z20" s="305"/>
      <c r="AA20" s="305"/>
      <c r="AB20" s="305"/>
      <c r="AC20" s="305"/>
      <c r="AD20" s="305"/>
      <c r="AE20" s="305"/>
      <c r="AF20" s="305"/>
      <c r="AG20" s="305"/>
      <c r="AH20" s="305"/>
      <c r="AI20" s="305"/>
      <c r="AJ20" s="305"/>
    </row>
    <row r="21" spans="2:36" s="306" customFormat="1" ht="18" customHeight="1" x14ac:dyDescent="0.25">
      <c r="B21" s="392"/>
      <c r="C21" s="392"/>
      <c r="D21" s="303" t="s">
        <v>55</v>
      </c>
      <c r="E21" s="304" t="s">
        <v>510</v>
      </c>
      <c r="F21" s="305" t="s">
        <v>511</v>
      </c>
      <c r="G21" s="305" t="s">
        <v>512</v>
      </c>
      <c r="H21" s="305" t="s">
        <v>513</v>
      </c>
      <c r="I21" s="305" t="s">
        <v>514</v>
      </c>
      <c r="J21" s="305" t="s">
        <v>515</v>
      </c>
      <c r="K21" s="305" t="s">
        <v>516</v>
      </c>
      <c r="L21" s="304" t="s">
        <v>517</v>
      </c>
      <c r="M21" s="305" t="s">
        <v>518</v>
      </c>
      <c r="N21" s="305" t="s">
        <v>519</v>
      </c>
      <c r="O21" s="305" t="s">
        <v>520</v>
      </c>
      <c r="P21" s="305"/>
      <c r="Q21" s="305"/>
      <c r="R21" s="305"/>
      <c r="S21" s="305"/>
      <c r="T21" s="305"/>
      <c r="U21" s="305"/>
      <c r="V21" s="305"/>
      <c r="W21" s="305"/>
      <c r="X21" s="305"/>
      <c r="Y21" s="305"/>
      <c r="Z21" s="305"/>
      <c r="AA21" s="305"/>
      <c r="AB21" s="305"/>
      <c r="AC21" s="305"/>
      <c r="AD21" s="305"/>
      <c r="AE21" s="305"/>
      <c r="AF21" s="305"/>
      <c r="AG21" s="305"/>
      <c r="AH21" s="305"/>
      <c r="AI21" s="305"/>
      <c r="AJ21" s="305"/>
    </row>
    <row r="22" spans="2:36" ht="18.75" customHeight="1" x14ac:dyDescent="0.25">
      <c r="B22" s="392" t="s">
        <v>11</v>
      </c>
      <c r="C22" s="392"/>
      <c r="D22" s="307" t="s">
        <v>0</v>
      </c>
      <c r="E22" s="308">
        <v>21</v>
      </c>
      <c r="F22" s="308">
        <v>19</v>
      </c>
      <c r="G22" s="308">
        <v>16</v>
      </c>
      <c r="H22" s="308">
        <v>16</v>
      </c>
      <c r="I22" s="308">
        <v>15</v>
      </c>
      <c r="J22" s="308">
        <v>17</v>
      </c>
      <c r="K22" s="308">
        <v>17</v>
      </c>
      <c r="L22" s="308">
        <v>16</v>
      </c>
      <c r="M22" s="308">
        <v>20</v>
      </c>
      <c r="N22" s="308">
        <v>14</v>
      </c>
      <c r="O22" s="308">
        <v>11</v>
      </c>
      <c r="P22" s="308">
        <v>15</v>
      </c>
      <c r="Q22" s="308"/>
      <c r="R22" s="308"/>
      <c r="S22" s="308"/>
      <c r="T22" s="308"/>
      <c r="U22" s="308"/>
      <c r="V22" s="308"/>
      <c r="W22" s="308"/>
      <c r="X22" s="308"/>
      <c r="Y22" s="308"/>
      <c r="Z22" s="308"/>
      <c r="AA22" s="308"/>
      <c r="AB22" s="308"/>
      <c r="AC22" s="308"/>
      <c r="AD22" s="308"/>
      <c r="AE22" s="308"/>
      <c r="AF22" s="308"/>
      <c r="AG22" s="308"/>
      <c r="AH22" s="308"/>
      <c r="AI22" s="308"/>
      <c r="AJ22" s="308"/>
    </row>
    <row r="23" spans="2:36" ht="18.75" customHeight="1" x14ac:dyDescent="0.25">
      <c r="B23" s="392"/>
      <c r="C23" s="392"/>
      <c r="D23" s="307" t="s">
        <v>1</v>
      </c>
      <c r="E23" s="308">
        <v>21</v>
      </c>
      <c r="F23" s="308">
        <v>19</v>
      </c>
      <c r="G23" s="308">
        <v>16</v>
      </c>
      <c r="H23" s="308">
        <v>16</v>
      </c>
      <c r="I23" s="308">
        <v>15</v>
      </c>
      <c r="J23" s="308">
        <v>17</v>
      </c>
      <c r="K23" s="308">
        <v>17</v>
      </c>
      <c r="L23" s="308">
        <v>16</v>
      </c>
      <c r="M23" s="308">
        <v>20</v>
      </c>
      <c r="N23" s="308">
        <v>14</v>
      </c>
      <c r="O23" s="308">
        <v>11</v>
      </c>
      <c r="P23" s="308">
        <v>15</v>
      </c>
      <c r="Q23" s="308"/>
      <c r="R23" s="308"/>
      <c r="S23" s="308"/>
      <c r="T23" s="308"/>
      <c r="U23" s="308"/>
      <c r="V23" s="308"/>
      <c r="W23" s="308"/>
      <c r="X23" s="308"/>
      <c r="Y23" s="308"/>
      <c r="Z23" s="308"/>
      <c r="AA23" s="308"/>
      <c r="AB23" s="308"/>
      <c r="AC23" s="308"/>
      <c r="AD23" s="308"/>
      <c r="AE23" s="308"/>
      <c r="AF23" s="308"/>
      <c r="AG23" s="308"/>
      <c r="AH23" s="308"/>
      <c r="AI23" s="308"/>
      <c r="AJ23" s="308"/>
    </row>
    <row r="24" spans="2:36" ht="18.75" customHeight="1" x14ac:dyDescent="0.25">
      <c r="B24" s="392"/>
      <c r="C24" s="392"/>
      <c r="D24" s="307" t="s">
        <v>2</v>
      </c>
      <c r="E24" s="309">
        <f t="shared" ref="E24:F24" si="20">E22-E23</f>
        <v>0</v>
      </c>
      <c r="F24" s="309">
        <f t="shared" si="20"/>
        <v>0</v>
      </c>
      <c r="G24" s="309">
        <f>G22-G23</f>
        <v>0</v>
      </c>
      <c r="H24" s="309">
        <f t="shared" ref="H24:AF24" si="21">H22-H23</f>
        <v>0</v>
      </c>
      <c r="I24" s="309">
        <f t="shared" si="21"/>
        <v>0</v>
      </c>
      <c r="J24" s="309">
        <f t="shared" si="21"/>
        <v>0</v>
      </c>
      <c r="K24" s="309">
        <f t="shared" si="21"/>
        <v>0</v>
      </c>
      <c r="L24" s="309">
        <f t="shared" si="21"/>
        <v>0</v>
      </c>
      <c r="M24" s="309">
        <f t="shared" si="21"/>
        <v>0</v>
      </c>
      <c r="N24" s="309">
        <f t="shared" si="21"/>
        <v>0</v>
      </c>
      <c r="O24" s="309">
        <f t="shared" si="21"/>
        <v>0</v>
      </c>
      <c r="P24" s="309">
        <f t="shared" si="21"/>
        <v>0</v>
      </c>
      <c r="Q24" s="309">
        <f t="shared" si="21"/>
        <v>0</v>
      </c>
      <c r="R24" s="309">
        <f t="shared" si="21"/>
        <v>0</v>
      </c>
      <c r="S24" s="309">
        <f t="shared" si="21"/>
        <v>0</v>
      </c>
      <c r="T24" s="309">
        <f t="shared" si="21"/>
        <v>0</v>
      </c>
      <c r="U24" s="309">
        <f t="shared" si="21"/>
        <v>0</v>
      </c>
      <c r="V24" s="309">
        <f t="shared" si="21"/>
        <v>0</v>
      </c>
      <c r="W24" s="309">
        <f t="shared" si="21"/>
        <v>0</v>
      </c>
      <c r="X24" s="309">
        <f t="shared" si="21"/>
        <v>0</v>
      </c>
      <c r="Y24" s="309">
        <f t="shared" si="21"/>
        <v>0</v>
      </c>
      <c r="Z24" s="309">
        <f t="shared" si="21"/>
        <v>0</v>
      </c>
      <c r="AA24" s="309">
        <f t="shared" si="21"/>
        <v>0</v>
      </c>
      <c r="AB24" s="309">
        <f t="shared" si="21"/>
        <v>0</v>
      </c>
      <c r="AC24" s="309">
        <f t="shared" si="21"/>
        <v>0</v>
      </c>
      <c r="AD24" s="309">
        <f t="shared" si="21"/>
        <v>0</v>
      </c>
      <c r="AE24" s="309">
        <f t="shared" si="21"/>
        <v>0</v>
      </c>
      <c r="AF24" s="309">
        <f t="shared" si="21"/>
        <v>0</v>
      </c>
      <c r="AG24" s="309">
        <f t="shared" ref="AG24:AJ24" si="22">AG22-AG23</f>
        <v>0</v>
      </c>
      <c r="AH24" s="309">
        <f t="shared" si="22"/>
        <v>0</v>
      </c>
      <c r="AI24" s="309">
        <f t="shared" si="22"/>
        <v>0</v>
      </c>
      <c r="AJ24" s="309">
        <f t="shared" si="22"/>
        <v>0</v>
      </c>
    </row>
    <row r="25" spans="2:36" ht="18.75" customHeight="1" x14ac:dyDescent="0.25">
      <c r="B25" s="392"/>
      <c r="C25" s="392"/>
      <c r="D25" s="307" t="s">
        <v>109</v>
      </c>
      <c r="E25" s="310">
        <f t="shared" ref="E25:F25" si="23">(E23/E22)*100</f>
        <v>100</v>
      </c>
      <c r="F25" s="310">
        <f t="shared" si="23"/>
        <v>100</v>
      </c>
      <c r="G25" s="310">
        <f t="shared" ref="G25:I25" si="24">(G23/G22)*100</f>
        <v>100</v>
      </c>
      <c r="H25" s="310">
        <f t="shared" si="24"/>
        <v>100</v>
      </c>
      <c r="I25" s="310">
        <f t="shared" si="24"/>
        <v>100</v>
      </c>
      <c r="J25" s="310">
        <f t="shared" ref="J25:L25" si="25">(J23/J22)*100</f>
        <v>100</v>
      </c>
      <c r="K25" s="310">
        <f t="shared" si="25"/>
        <v>100</v>
      </c>
      <c r="L25" s="310">
        <f t="shared" si="25"/>
        <v>100</v>
      </c>
      <c r="M25" s="310">
        <f t="shared" ref="M25:AJ25" si="26">(M23/M22)*100</f>
        <v>100</v>
      </c>
      <c r="N25" s="310">
        <f t="shared" si="26"/>
        <v>100</v>
      </c>
      <c r="O25" s="310">
        <f t="shared" si="26"/>
        <v>100</v>
      </c>
      <c r="P25" s="310">
        <f t="shared" si="26"/>
        <v>100</v>
      </c>
      <c r="Q25" s="310" t="e">
        <f t="shared" si="26"/>
        <v>#DIV/0!</v>
      </c>
      <c r="R25" s="310" t="e">
        <f t="shared" si="26"/>
        <v>#DIV/0!</v>
      </c>
      <c r="S25" s="310" t="e">
        <f t="shared" si="26"/>
        <v>#DIV/0!</v>
      </c>
      <c r="T25" s="310" t="e">
        <f t="shared" si="26"/>
        <v>#DIV/0!</v>
      </c>
      <c r="U25" s="310" t="e">
        <f t="shared" si="26"/>
        <v>#DIV/0!</v>
      </c>
      <c r="V25" s="310" t="e">
        <f t="shared" si="26"/>
        <v>#DIV/0!</v>
      </c>
      <c r="W25" s="310" t="e">
        <f t="shared" si="26"/>
        <v>#DIV/0!</v>
      </c>
      <c r="X25" s="310" t="e">
        <f t="shared" si="26"/>
        <v>#DIV/0!</v>
      </c>
      <c r="Y25" s="310" t="e">
        <f t="shared" si="26"/>
        <v>#DIV/0!</v>
      </c>
      <c r="Z25" s="310" t="e">
        <f t="shared" si="26"/>
        <v>#DIV/0!</v>
      </c>
      <c r="AA25" s="310" t="e">
        <f t="shared" si="26"/>
        <v>#DIV/0!</v>
      </c>
      <c r="AB25" s="310" t="e">
        <f t="shared" si="26"/>
        <v>#DIV/0!</v>
      </c>
      <c r="AC25" s="310" t="e">
        <f t="shared" si="26"/>
        <v>#DIV/0!</v>
      </c>
      <c r="AD25" s="310" t="e">
        <f t="shared" si="26"/>
        <v>#DIV/0!</v>
      </c>
      <c r="AE25" s="310" t="e">
        <f t="shared" si="26"/>
        <v>#DIV/0!</v>
      </c>
      <c r="AF25" s="310" t="e">
        <f t="shared" si="26"/>
        <v>#DIV/0!</v>
      </c>
      <c r="AG25" s="310" t="e">
        <f t="shared" si="26"/>
        <v>#DIV/0!</v>
      </c>
      <c r="AH25" s="310" t="e">
        <f t="shared" si="26"/>
        <v>#DIV/0!</v>
      </c>
      <c r="AI25" s="310" t="e">
        <f t="shared" si="26"/>
        <v>#DIV/0!</v>
      </c>
      <c r="AJ25" s="310" t="e">
        <f t="shared" si="26"/>
        <v>#DIV/0!</v>
      </c>
    </row>
    <row r="26" spans="2:36" ht="18.75" customHeight="1" x14ac:dyDescent="0.25">
      <c r="B26" s="392"/>
      <c r="C26" s="392"/>
      <c r="D26" s="307" t="s">
        <v>67</v>
      </c>
      <c r="E26" s="308">
        <v>2</v>
      </c>
      <c r="F26" s="308">
        <v>0</v>
      </c>
      <c r="G26" s="308">
        <v>0</v>
      </c>
      <c r="H26" s="308">
        <v>1</v>
      </c>
      <c r="I26" s="308">
        <v>1</v>
      </c>
      <c r="J26" s="308">
        <v>1</v>
      </c>
      <c r="K26" s="308">
        <v>1</v>
      </c>
      <c r="L26" s="308">
        <v>0</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row>
    <row r="27" spans="2:36" ht="18.75" customHeight="1" x14ac:dyDescent="0.25">
      <c r="B27" s="392"/>
      <c r="C27" s="392"/>
      <c r="D27" s="307" t="s">
        <v>110</v>
      </c>
      <c r="E27" s="309">
        <f t="shared" ref="E27:F27" si="27">(E26/E22)*100</f>
        <v>9.5238095238095237</v>
      </c>
      <c r="F27" s="309">
        <f t="shared" si="27"/>
        <v>0</v>
      </c>
      <c r="G27" s="309">
        <f t="shared" ref="G27:I27" si="28">(G26/G22)*100</f>
        <v>0</v>
      </c>
      <c r="H27" s="309">
        <f t="shared" si="28"/>
        <v>6.25</v>
      </c>
      <c r="I27" s="309">
        <f t="shared" si="28"/>
        <v>6.666666666666667</v>
      </c>
      <c r="J27" s="309">
        <f t="shared" ref="J27:K27" si="29">(J26/J22)*100</f>
        <v>5.8823529411764701</v>
      </c>
      <c r="K27" s="309">
        <f t="shared" si="29"/>
        <v>5.8823529411764701</v>
      </c>
      <c r="L27" s="309">
        <f t="shared" ref="L27:AJ27" si="30">(L26/L22)*100</f>
        <v>0</v>
      </c>
      <c r="M27" s="309">
        <f t="shared" si="30"/>
        <v>0</v>
      </c>
      <c r="N27" s="309">
        <f t="shared" si="30"/>
        <v>0</v>
      </c>
      <c r="O27" s="309">
        <f t="shared" si="30"/>
        <v>0</v>
      </c>
      <c r="P27" s="309">
        <f t="shared" si="30"/>
        <v>0</v>
      </c>
      <c r="Q27" s="309" t="e">
        <f t="shared" si="30"/>
        <v>#DIV/0!</v>
      </c>
      <c r="R27" s="309" t="e">
        <f t="shared" si="30"/>
        <v>#DIV/0!</v>
      </c>
      <c r="S27" s="309" t="e">
        <f t="shared" si="30"/>
        <v>#DIV/0!</v>
      </c>
      <c r="T27" s="309" t="e">
        <f t="shared" si="30"/>
        <v>#DIV/0!</v>
      </c>
      <c r="U27" s="309" t="e">
        <f t="shared" si="30"/>
        <v>#DIV/0!</v>
      </c>
      <c r="V27" s="309" t="e">
        <f t="shared" si="30"/>
        <v>#DIV/0!</v>
      </c>
      <c r="W27" s="309" t="e">
        <f t="shared" si="30"/>
        <v>#DIV/0!</v>
      </c>
      <c r="X27" s="309" t="e">
        <f t="shared" si="30"/>
        <v>#DIV/0!</v>
      </c>
      <c r="Y27" s="309" t="e">
        <f t="shared" si="30"/>
        <v>#DIV/0!</v>
      </c>
      <c r="Z27" s="309" t="e">
        <f t="shared" si="30"/>
        <v>#DIV/0!</v>
      </c>
      <c r="AA27" s="309" t="e">
        <f t="shared" si="30"/>
        <v>#DIV/0!</v>
      </c>
      <c r="AB27" s="309" t="e">
        <f t="shared" si="30"/>
        <v>#DIV/0!</v>
      </c>
      <c r="AC27" s="309" t="e">
        <f t="shared" si="30"/>
        <v>#DIV/0!</v>
      </c>
      <c r="AD27" s="309" t="e">
        <f t="shared" si="30"/>
        <v>#DIV/0!</v>
      </c>
      <c r="AE27" s="309" t="e">
        <f t="shared" si="30"/>
        <v>#DIV/0!</v>
      </c>
      <c r="AF27" s="309" t="e">
        <f t="shared" si="30"/>
        <v>#DIV/0!</v>
      </c>
      <c r="AG27" s="309" t="e">
        <f t="shared" si="30"/>
        <v>#DIV/0!</v>
      </c>
      <c r="AH27" s="309" t="e">
        <f t="shared" si="30"/>
        <v>#DIV/0!</v>
      </c>
      <c r="AI27" s="309" t="e">
        <f t="shared" si="30"/>
        <v>#DIV/0!</v>
      </c>
      <c r="AJ27" s="309" t="e">
        <f t="shared" si="30"/>
        <v>#DIV/0!</v>
      </c>
    </row>
    <row r="28" spans="2:36" ht="18" customHeight="1" x14ac:dyDescent="0.25">
      <c r="B28" s="392"/>
      <c r="C28" s="392"/>
      <c r="D28" s="307" t="s">
        <v>23</v>
      </c>
      <c r="E28" s="308">
        <v>0</v>
      </c>
      <c r="F28" s="308">
        <v>0</v>
      </c>
      <c r="G28" s="308">
        <v>0</v>
      </c>
      <c r="H28" s="308">
        <v>0</v>
      </c>
      <c r="I28" s="308">
        <v>0</v>
      </c>
      <c r="J28" s="308">
        <v>0</v>
      </c>
      <c r="K28" s="308">
        <v>0</v>
      </c>
      <c r="L28" s="308" t="s">
        <v>521</v>
      </c>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row>
    <row r="29" spans="2:36" ht="18" customHeight="1" x14ac:dyDescent="0.25">
      <c r="B29" s="392"/>
      <c r="C29" s="392"/>
      <c r="D29" s="307" t="s">
        <v>108</v>
      </c>
      <c r="E29" s="308">
        <v>44</v>
      </c>
      <c r="F29" s="308">
        <v>35</v>
      </c>
      <c r="G29" s="308">
        <v>30</v>
      </c>
      <c r="H29" s="308">
        <v>32</v>
      </c>
      <c r="I29" s="308">
        <v>40</v>
      </c>
      <c r="J29" s="308">
        <v>37</v>
      </c>
      <c r="K29" s="308">
        <v>35</v>
      </c>
      <c r="L29" s="308">
        <v>36</v>
      </c>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row>
    <row r="30" spans="2:36" ht="18" customHeight="1" x14ac:dyDescent="0.25">
      <c r="B30" s="392" t="s">
        <v>4</v>
      </c>
      <c r="C30" s="392"/>
      <c r="D30" s="311" t="s">
        <v>29</v>
      </c>
      <c r="E30" s="312">
        <v>14</v>
      </c>
      <c r="F30" s="312">
        <v>2</v>
      </c>
      <c r="G30" s="312">
        <v>6</v>
      </c>
      <c r="H30" s="312">
        <v>3</v>
      </c>
      <c r="I30" s="312">
        <v>6</v>
      </c>
      <c r="J30" s="312">
        <v>6</v>
      </c>
      <c r="K30" s="312">
        <v>6</v>
      </c>
      <c r="L30" s="312">
        <v>9</v>
      </c>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row>
    <row r="31" spans="2:36" ht="18" customHeight="1" x14ac:dyDescent="0.25">
      <c r="B31" s="392"/>
      <c r="C31" s="392"/>
      <c r="D31" s="311" t="s">
        <v>31</v>
      </c>
      <c r="E31" s="312">
        <v>4</v>
      </c>
      <c r="F31" s="312">
        <v>17</v>
      </c>
      <c r="G31" s="312">
        <v>8</v>
      </c>
      <c r="H31" s="312">
        <v>9</v>
      </c>
      <c r="I31" s="312">
        <v>6</v>
      </c>
      <c r="J31" s="312">
        <v>10</v>
      </c>
      <c r="K31" s="312">
        <v>7</v>
      </c>
      <c r="L31" s="312">
        <v>6</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row>
    <row r="32" spans="2:36" ht="18" customHeight="1" x14ac:dyDescent="0.25">
      <c r="B32" s="392"/>
      <c r="C32" s="392"/>
      <c r="D32" s="311" t="s">
        <v>30</v>
      </c>
      <c r="E32" s="312">
        <v>2</v>
      </c>
      <c r="F32" s="312">
        <v>0</v>
      </c>
      <c r="G32" s="312">
        <v>0</v>
      </c>
      <c r="H32" s="312">
        <v>5</v>
      </c>
      <c r="I32" s="312">
        <v>3</v>
      </c>
      <c r="J32" s="312">
        <v>1</v>
      </c>
      <c r="K32" s="312">
        <v>4</v>
      </c>
      <c r="L32" s="312">
        <v>1</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row>
    <row r="33" spans="2:36" ht="18" customHeight="1" x14ac:dyDescent="0.25">
      <c r="B33" s="392"/>
      <c r="C33" s="392"/>
      <c r="D33" s="311" t="s">
        <v>15</v>
      </c>
      <c r="E33" s="312">
        <v>1</v>
      </c>
      <c r="F33" s="312">
        <v>0</v>
      </c>
      <c r="G33" s="312">
        <v>1</v>
      </c>
      <c r="H33" s="312">
        <v>0</v>
      </c>
      <c r="I33" s="312">
        <v>0</v>
      </c>
      <c r="J33" s="312">
        <v>0</v>
      </c>
      <c r="K33" s="312">
        <v>0</v>
      </c>
      <c r="L33" s="312">
        <v>0</v>
      </c>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row>
    <row r="34" spans="2:36" ht="18" customHeight="1" x14ac:dyDescent="0.25">
      <c r="B34" s="392"/>
      <c r="C34" s="392"/>
      <c r="D34" s="311" t="s">
        <v>422</v>
      </c>
      <c r="E34" s="312">
        <f t="shared" ref="E34:U34" si="31">SUM(E30:E33)</f>
        <v>21</v>
      </c>
      <c r="F34" s="312">
        <f t="shared" si="31"/>
        <v>19</v>
      </c>
      <c r="G34" s="312">
        <f t="shared" si="31"/>
        <v>15</v>
      </c>
      <c r="H34" s="312">
        <f t="shared" si="31"/>
        <v>17</v>
      </c>
      <c r="I34" s="312">
        <f t="shared" si="31"/>
        <v>15</v>
      </c>
      <c r="J34" s="312">
        <f t="shared" si="31"/>
        <v>17</v>
      </c>
      <c r="K34" s="312">
        <f t="shared" si="31"/>
        <v>17</v>
      </c>
      <c r="L34" s="312">
        <f t="shared" si="31"/>
        <v>16</v>
      </c>
      <c r="M34" s="312">
        <f t="shared" si="31"/>
        <v>0</v>
      </c>
      <c r="N34" s="312">
        <f t="shared" si="31"/>
        <v>0</v>
      </c>
      <c r="O34" s="312">
        <f t="shared" si="31"/>
        <v>0</v>
      </c>
      <c r="P34" s="312">
        <f t="shared" si="31"/>
        <v>0</v>
      </c>
      <c r="Q34" s="312">
        <f t="shared" si="31"/>
        <v>0</v>
      </c>
      <c r="R34" s="312">
        <f t="shared" si="31"/>
        <v>0</v>
      </c>
      <c r="S34" s="312">
        <f t="shared" si="31"/>
        <v>0</v>
      </c>
      <c r="T34" s="312">
        <f t="shared" si="31"/>
        <v>0</v>
      </c>
      <c r="U34" s="312">
        <f t="shared" si="31"/>
        <v>0</v>
      </c>
      <c r="V34" s="312">
        <f t="shared" ref="V34:AJ34" si="32">SUM(V30:V33)</f>
        <v>0</v>
      </c>
      <c r="W34" s="312">
        <f t="shared" si="32"/>
        <v>0</v>
      </c>
      <c r="X34" s="312">
        <f t="shared" si="32"/>
        <v>0</v>
      </c>
      <c r="Y34" s="312">
        <f t="shared" si="32"/>
        <v>0</v>
      </c>
      <c r="Z34" s="312">
        <f t="shared" si="32"/>
        <v>0</v>
      </c>
      <c r="AA34" s="312">
        <f t="shared" si="32"/>
        <v>0</v>
      </c>
      <c r="AB34" s="312">
        <f t="shared" si="32"/>
        <v>0</v>
      </c>
      <c r="AC34" s="312">
        <f t="shared" si="32"/>
        <v>0</v>
      </c>
      <c r="AD34" s="312">
        <f t="shared" si="32"/>
        <v>0</v>
      </c>
      <c r="AE34" s="312">
        <f t="shared" si="32"/>
        <v>0</v>
      </c>
      <c r="AF34" s="312">
        <f t="shared" si="32"/>
        <v>0</v>
      </c>
      <c r="AG34" s="312">
        <f t="shared" si="32"/>
        <v>0</v>
      </c>
      <c r="AH34" s="312">
        <f t="shared" si="32"/>
        <v>0</v>
      </c>
      <c r="AI34" s="312">
        <f t="shared" si="32"/>
        <v>0</v>
      </c>
      <c r="AJ34" s="312">
        <f t="shared" si="32"/>
        <v>0</v>
      </c>
    </row>
    <row r="35" spans="2:36" ht="18" customHeight="1" x14ac:dyDescent="0.25">
      <c r="B35" s="392" t="s">
        <v>5</v>
      </c>
      <c r="C35" s="392"/>
      <c r="D35" s="313" t="s">
        <v>28</v>
      </c>
      <c r="E35" s="314" t="s">
        <v>522</v>
      </c>
      <c r="F35" s="314" t="s">
        <v>522</v>
      </c>
      <c r="G35" s="314" t="s">
        <v>523</v>
      </c>
      <c r="H35" s="314" t="s">
        <v>523</v>
      </c>
      <c r="I35" s="314" t="s">
        <v>523</v>
      </c>
      <c r="J35" s="314" t="s">
        <v>523</v>
      </c>
      <c r="K35" s="314" t="s">
        <v>523</v>
      </c>
      <c r="L35" s="314" t="s">
        <v>523</v>
      </c>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row>
    <row r="36" spans="2:36" ht="18" customHeight="1" x14ac:dyDescent="0.25">
      <c r="B36" s="392"/>
      <c r="C36" s="392"/>
      <c r="D36" s="313" t="s">
        <v>27</v>
      </c>
      <c r="E36" s="314" t="s">
        <v>523</v>
      </c>
      <c r="F36" s="314" t="s">
        <v>523</v>
      </c>
      <c r="G36" s="314" t="s">
        <v>523</v>
      </c>
      <c r="H36" s="314" t="s">
        <v>523</v>
      </c>
      <c r="I36" s="314" t="s">
        <v>522</v>
      </c>
      <c r="J36" s="314" t="s">
        <v>522</v>
      </c>
      <c r="K36" s="314" t="s">
        <v>523</v>
      </c>
      <c r="L36" s="314" t="s">
        <v>523</v>
      </c>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row>
    <row r="37" spans="2:36" ht="18" customHeight="1" x14ac:dyDescent="0.25">
      <c r="B37" s="392"/>
      <c r="C37" s="392"/>
      <c r="D37" s="313" t="s">
        <v>70</v>
      </c>
      <c r="E37" s="314" t="s">
        <v>523</v>
      </c>
      <c r="F37" s="314" t="s">
        <v>523</v>
      </c>
      <c r="G37" s="314" t="s">
        <v>523</v>
      </c>
      <c r="H37" s="314" t="s">
        <v>523</v>
      </c>
      <c r="I37" s="314" t="s">
        <v>523</v>
      </c>
      <c r="J37" s="314" t="s">
        <v>523</v>
      </c>
      <c r="K37" s="314" t="s">
        <v>523</v>
      </c>
      <c r="L37" s="314" t="s">
        <v>523</v>
      </c>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row>
    <row r="38" spans="2:36" ht="18" customHeight="1" x14ac:dyDescent="0.25">
      <c r="B38" s="392"/>
      <c r="C38" s="392"/>
      <c r="D38" s="313" t="s">
        <v>26</v>
      </c>
      <c r="E38" s="314" t="s">
        <v>523</v>
      </c>
      <c r="F38" s="314" t="s">
        <v>523</v>
      </c>
      <c r="G38" s="314" t="s">
        <v>523</v>
      </c>
      <c r="H38" s="314" t="s">
        <v>523</v>
      </c>
      <c r="I38" s="314" t="s">
        <v>523</v>
      </c>
      <c r="J38" s="314" t="s">
        <v>523</v>
      </c>
      <c r="K38" s="314" t="s">
        <v>523</v>
      </c>
      <c r="L38" s="314" t="s">
        <v>523</v>
      </c>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row>
    <row r="39" spans="2:36" ht="18" customHeight="1" x14ac:dyDescent="0.25">
      <c r="B39" s="392"/>
      <c r="C39" s="392"/>
      <c r="D39" s="313" t="s">
        <v>6</v>
      </c>
      <c r="E39" s="314" t="s">
        <v>524</v>
      </c>
      <c r="F39" s="314" t="s">
        <v>524</v>
      </c>
      <c r="G39" s="314" t="s">
        <v>523</v>
      </c>
      <c r="H39" s="314" t="s">
        <v>524</v>
      </c>
      <c r="I39" s="314" t="s">
        <v>524</v>
      </c>
      <c r="J39" s="314" t="s">
        <v>524</v>
      </c>
      <c r="K39" s="314" t="s">
        <v>523</v>
      </c>
      <c r="L39" s="314" t="s">
        <v>523</v>
      </c>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row>
    <row r="40" spans="2:36" ht="18" customHeight="1" x14ac:dyDescent="0.25">
      <c r="B40" s="392" t="s">
        <v>16</v>
      </c>
      <c r="C40" s="392"/>
      <c r="D40" s="315" t="s">
        <v>324</v>
      </c>
      <c r="E40" s="316" t="s">
        <v>525</v>
      </c>
      <c r="F40" s="316" t="s">
        <v>525</v>
      </c>
      <c r="G40" s="316" t="s">
        <v>525</v>
      </c>
      <c r="H40" s="316" t="s">
        <v>525</v>
      </c>
      <c r="I40" s="316" t="s">
        <v>525</v>
      </c>
      <c r="J40" s="316" t="s">
        <v>525</v>
      </c>
      <c r="K40" s="316" t="s">
        <v>525</v>
      </c>
      <c r="L40" s="316" t="s">
        <v>525</v>
      </c>
      <c r="M40" s="316" t="s">
        <v>525</v>
      </c>
      <c r="N40" s="316" t="s">
        <v>525</v>
      </c>
      <c r="O40" s="316" t="s">
        <v>525</v>
      </c>
      <c r="P40" s="316" t="s">
        <v>525</v>
      </c>
      <c r="Q40" s="316"/>
      <c r="R40" s="316"/>
      <c r="S40" s="316"/>
      <c r="T40" s="316"/>
      <c r="U40" s="316"/>
      <c r="V40" s="316"/>
      <c r="W40" s="316"/>
      <c r="X40" s="316"/>
      <c r="Y40" s="316"/>
      <c r="Z40" s="316"/>
      <c r="AA40" s="316"/>
      <c r="AB40" s="316"/>
      <c r="AC40" s="316"/>
      <c r="AD40" s="316"/>
      <c r="AE40" s="316"/>
      <c r="AF40" s="316"/>
      <c r="AG40" s="316"/>
      <c r="AH40" s="316"/>
      <c r="AI40" s="316"/>
      <c r="AJ40" s="316"/>
    </row>
    <row r="41" spans="2:36" ht="18" customHeight="1" x14ac:dyDescent="0.25">
      <c r="B41" s="392"/>
      <c r="C41" s="392"/>
      <c r="D41" s="315" t="s">
        <v>111</v>
      </c>
      <c r="E41" s="316" t="s">
        <v>526</v>
      </c>
      <c r="F41" s="316" t="s">
        <v>526</v>
      </c>
      <c r="G41" s="316" t="s">
        <v>526</v>
      </c>
      <c r="H41" s="316" t="s">
        <v>526</v>
      </c>
      <c r="I41" s="316" t="s">
        <v>526</v>
      </c>
      <c r="J41" s="316" t="s">
        <v>526</v>
      </c>
      <c r="K41" s="316" t="s">
        <v>526</v>
      </c>
      <c r="L41" s="316" t="s">
        <v>526</v>
      </c>
      <c r="M41" s="316" t="s">
        <v>526</v>
      </c>
      <c r="N41" s="316" t="s">
        <v>526</v>
      </c>
      <c r="O41" s="316" t="s">
        <v>526</v>
      </c>
      <c r="P41" s="316" t="s">
        <v>526</v>
      </c>
      <c r="Q41" s="316"/>
      <c r="R41" s="316"/>
      <c r="S41" s="316"/>
      <c r="T41" s="316"/>
      <c r="U41" s="316"/>
      <c r="V41" s="316"/>
      <c r="W41" s="316"/>
      <c r="X41" s="316"/>
      <c r="Y41" s="316"/>
      <c r="Z41" s="316"/>
      <c r="AA41" s="316"/>
      <c r="AB41" s="316"/>
      <c r="AC41" s="316"/>
      <c r="AD41" s="316"/>
      <c r="AE41" s="316"/>
      <c r="AF41" s="316"/>
      <c r="AG41" s="316"/>
      <c r="AH41" s="316"/>
      <c r="AI41" s="316"/>
      <c r="AJ41" s="316"/>
    </row>
    <row r="42" spans="2:36" ht="18" customHeight="1" x14ac:dyDescent="0.25">
      <c r="B42" s="392"/>
      <c r="C42" s="392"/>
      <c r="D42" s="315" t="s">
        <v>57</v>
      </c>
      <c r="E42" s="316" t="s">
        <v>527</v>
      </c>
      <c r="F42" s="316" t="s">
        <v>527</v>
      </c>
      <c r="G42" s="316" t="s">
        <v>527</v>
      </c>
      <c r="H42" s="316" t="s">
        <v>527</v>
      </c>
      <c r="I42" s="316" t="s">
        <v>527</v>
      </c>
      <c r="J42" s="316" t="s">
        <v>527</v>
      </c>
      <c r="K42" s="316" t="s">
        <v>527</v>
      </c>
      <c r="L42" s="316" t="s">
        <v>527</v>
      </c>
      <c r="M42" s="316" t="s">
        <v>527</v>
      </c>
      <c r="N42" s="316" t="s">
        <v>527</v>
      </c>
      <c r="O42" s="316" t="s">
        <v>527</v>
      </c>
      <c r="P42" s="316" t="s">
        <v>527</v>
      </c>
      <c r="Q42" s="316"/>
      <c r="R42" s="316"/>
      <c r="S42" s="316"/>
      <c r="T42" s="316"/>
      <c r="U42" s="316"/>
      <c r="V42" s="316"/>
      <c r="W42" s="316"/>
      <c r="X42" s="316"/>
      <c r="Y42" s="316"/>
      <c r="Z42" s="316"/>
      <c r="AA42" s="316"/>
      <c r="AB42" s="316"/>
      <c r="AC42" s="316"/>
      <c r="AD42" s="316"/>
      <c r="AE42" s="316"/>
      <c r="AF42" s="316"/>
      <c r="AG42" s="316"/>
      <c r="AH42" s="316"/>
      <c r="AI42" s="316"/>
      <c r="AJ42" s="316"/>
    </row>
    <row r="43" spans="2:36" ht="18" customHeight="1" x14ac:dyDescent="0.25">
      <c r="B43" s="392"/>
      <c r="C43" s="392"/>
      <c r="D43" s="315" t="s">
        <v>112</v>
      </c>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row>
    <row r="44" spans="2:36" ht="18" customHeight="1" x14ac:dyDescent="0.25">
      <c r="B44" s="392"/>
      <c r="C44" s="392"/>
      <c r="D44" s="315" t="s">
        <v>17</v>
      </c>
      <c r="E44" s="316" t="s">
        <v>528</v>
      </c>
      <c r="F44" s="316" t="s">
        <v>528</v>
      </c>
      <c r="G44" s="316" t="s">
        <v>528</v>
      </c>
      <c r="H44" s="316" t="s">
        <v>528</v>
      </c>
      <c r="I44" s="316" t="s">
        <v>528</v>
      </c>
      <c r="J44" s="316" t="s">
        <v>528</v>
      </c>
      <c r="K44" s="316" t="s">
        <v>528</v>
      </c>
      <c r="L44" s="316" t="s">
        <v>528</v>
      </c>
      <c r="M44" s="316" t="s">
        <v>528</v>
      </c>
      <c r="N44" s="316" t="s">
        <v>528</v>
      </c>
      <c r="O44" s="316" t="s">
        <v>528</v>
      </c>
      <c r="P44" s="316" t="s">
        <v>528</v>
      </c>
      <c r="Q44" s="316"/>
      <c r="R44" s="316"/>
      <c r="S44" s="316"/>
      <c r="T44" s="316"/>
      <c r="U44" s="316"/>
      <c r="V44" s="316"/>
      <c r="W44" s="316"/>
      <c r="X44" s="316"/>
      <c r="Y44" s="316"/>
      <c r="Z44" s="316"/>
      <c r="AA44" s="316"/>
      <c r="AB44" s="316"/>
      <c r="AC44" s="316"/>
      <c r="AD44" s="316"/>
      <c r="AE44" s="316"/>
      <c r="AF44" s="316"/>
      <c r="AG44" s="316"/>
      <c r="AH44" s="316"/>
      <c r="AI44" s="316"/>
      <c r="AJ44" s="316"/>
    </row>
    <row r="45" spans="2:36" ht="18" customHeight="1" x14ac:dyDescent="0.25">
      <c r="B45" s="392"/>
      <c r="C45" s="392"/>
      <c r="D45" s="315" t="s">
        <v>7</v>
      </c>
      <c r="E45" s="316" t="s">
        <v>529</v>
      </c>
      <c r="F45" s="316" t="s">
        <v>529</v>
      </c>
      <c r="G45" s="316" t="s">
        <v>529</v>
      </c>
      <c r="H45" s="316" t="s">
        <v>529</v>
      </c>
      <c r="I45" s="316" t="s">
        <v>529</v>
      </c>
      <c r="J45" s="316" t="s">
        <v>529</v>
      </c>
      <c r="K45" s="316" t="s">
        <v>529</v>
      </c>
      <c r="L45" s="316" t="s">
        <v>529</v>
      </c>
      <c r="M45" s="316" t="s">
        <v>529</v>
      </c>
      <c r="N45" s="316" t="s">
        <v>529</v>
      </c>
      <c r="O45" s="316" t="s">
        <v>529</v>
      </c>
      <c r="P45" s="316" t="s">
        <v>529</v>
      </c>
      <c r="Q45" s="316"/>
      <c r="R45" s="316"/>
      <c r="S45" s="316"/>
      <c r="T45" s="316"/>
      <c r="U45" s="316"/>
      <c r="V45" s="316"/>
      <c r="W45" s="316"/>
      <c r="X45" s="316"/>
      <c r="Y45" s="316"/>
      <c r="Z45" s="316"/>
      <c r="AA45" s="316"/>
      <c r="AB45" s="316"/>
      <c r="AC45" s="316"/>
      <c r="AD45" s="316"/>
      <c r="AE45" s="316"/>
      <c r="AF45" s="316"/>
      <c r="AG45" s="316"/>
      <c r="AH45" s="316"/>
      <c r="AI45" s="316"/>
      <c r="AJ45" s="316"/>
    </row>
    <row r="46" spans="2:36" ht="18" customHeight="1" x14ac:dyDescent="0.25">
      <c r="B46" s="392"/>
      <c r="C46" s="392"/>
      <c r="D46" s="315" t="s">
        <v>113</v>
      </c>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row>
    <row r="47" spans="2:36" ht="18" customHeight="1" x14ac:dyDescent="0.25">
      <c r="B47" s="392"/>
      <c r="C47" s="392"/>
      <c r="D47" s="315" t="s">
        <v>18</v>
      </c>
      <c r="E47" s="316" t="s">
        <v>530</v>
      </c>
      <c r="F47" s="316" t="s">
        <v>530</v>
      </c>
      <c r="G47" s="316" t="s">
        <v>530</v>
      </c>
      <c r="H47" s="316" t="s">
        <v>531</v>
      </c>
      <c r="I47" s="316" t="s">
        <v>531</v>
      </c>
      <c r="J47" s="316" t="s">
        <v>530</v>
      </c>
      <c r="K47" s="316" t="s">
        <v>530</v>
      </c>
      <c r="L47" s="316" t="s">
        <v>530</v>
      </c>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row>
    <row r="48" spans="2:36" ht="18" customHeight="1" x14ac:dyDescent="0.25">
      <c r="B48" s="392"/>
      <c r="C48" s="392"/>
      <c r="D48" s="315" t="s">
        <v>19</v>
      </c>
      <c r="E48" s="316" t="s">
        <v>532</v>
      </c>
      <c r="F48" s="316" t="s">
        <v>532</v>
      </c>
      <c r="G48" s="316" t="s">
        <v>532</v>
      </c>
      <c r="H48" s="316" t="s">
        <v>532</v>
      </c>
      <c r="I48" s="316" t="s">
        <v>532</v>
      </c>
      <c r="J48" s="316" t="s">
        <v>532</v>
      </c>
      <c r="K48" s="316" t="s">
        <v>532</v>
      </c>
      <c r="L48" s="316" t="s">
        <v>532</v>
      </c>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row>
    <row r="49" spans="1:36" ht="18" customHeight="1" x14ac:dyDescent="0.25">
      <c r="B49" s="392" t="s">
        <v>115</v>
      </c>
      <c r="C49" s="392"/>
      <c r="D49" s="317" t="s">
        <v>114</v>
      </c>
      <c r="E49" s="318" t="s">
        <v>527</v>
      </c>
      <c r="F49" s="318" t="s">
        <v>527</v>
      </c>
      <c r="G49" s="318" t="s">
        <v>527</v>
      </c>
      <c r="H49" s="318" t="s">
        <v>527</v>
      </c>
      <c r="I49" s="318" t="s">
        <v>527</v>
      </c>
      <c r="J49" s="318" t="s">
        <v>527</v>
      </c>
      <c r="K49" s="318" t="s">
        <v>527</v>
      </c>
      <c r="L49" s="318" t="s">
        <v>527</v>
      </c>
      <c r="M49" s="318" t="s">
        <v>527</v>
      </c>
      <c r="N49" s="318" t="s">
        <v>527</v>
      </c>
      <c r="O49" s="318" t="s">
        <v>527</v>
      </c>
      <c r="P49" s="318" t="s">
        <v>527</v>
      </c>
      <c r="Q49" s="318"/>
      <c r="R49" s="318"/>
      <c r="S49" s="318"/>
      <c r="T49" s="318"/>
      <c r="U49" s="318"/>
      <c r="V49" s="318"/>
      <c r="W49" s="318"/>
      <c r="X49" s="318"/>
      <c r="Y49" s="318"/>
      <c r="Z49" s="318"/>
      <c r="AA49" s="318"/>
      <c r="AB49" s="318"/>
      <c r="AC49" s="318"/>
      <c r="AD49" s="318"/>
      <c r="AE49" s="318"/>
      <c r="AF49" s="318"/>
      <c r="AG49" s="318"/>
      <c r="AH49" s="318"/>
      <c r="AI49" s="318"/>
      <c r="AJ49" s="318"/>
    </row>
    <row r="50" spans="1:36" ht="18" customHeight="1" x14ac:dyDescent="0.25">
      <c r="B50" s="392"/>
      <c r="C50" s="392"/>
      <c r="D50" s="317" t="s">
        <v>63</v>
      </c>
      <c r="E50" s="319">
        <v>100000</v>
      </c>
      <c r="F50" s="319">
        <v>100000</v>
      </c>
      <c r="G50" s="319">
        <v>200000</v>
      </c>
      <c r="H50" s="319">
        <v>100000</v>
      </c>
      <c r="I50" s="319">
        <v>100000</v>
      </c>
      <c r="J50" s="319">
        <v>100000</v>
      </c>
      <c r="K50" s="319">
        <v>100000</v>
      </c>
      <c r="L50" s="319">
        <v>100000</v>
      </c>
      <c r="M50" s="319">
        <v>100000</v>
      </c>
      <c r="N50" s="319">
        <v>100000</v>
      </c>
      <c r="O50" s="319">
        <v>100000</v>
      </c>
      <c r="P50" s="319">
        <v>100000</v>
      </c>
      <c r="Q50" s="319"/>
      <c r="R50" s="319"/>
      <c r="S50" s="319"/>
      <c r="T50" s="319"/>
      <c r="U50" s="319"/>
      <c r="V50" s="319"/>
      <c r="W50" s="319"/>
      <c r="X50" s="319"/>
      <c r="Y50" s="319"/>
      <c r="Z50" s="319"/>
      <c r="AA50" s="319"/>
      <c r="AB50" s="319"/>
      <c r="AC50" s="319"/>
      <c r="AD50" s="319"/>
      <c r="AE50" s="319"/>
      <c r="AF50" s="319"/>
      <c r="AG50" s="319"/>
      <c r="AH50" s="319"/>
      <c r="AI50" s="319"/>
      <c r="AJ50" s="319"/>
    </row>
    <row r="51" spans="1:36" ht="18" customHeight="1" x14ac:dyDescent="0.25">
      <c r="B51" s="392"/>
      <c r="C51" s="392"/>
      <c r="D51" s="317" t="s">
        <v>34</v>
      </c>
      <c r="E51" s="319">
        <v>2310000</v>
      </c>
      <c r="F51" s="319">
        <v>20900000</v>
      </c>
      <c r="G51" s="319">
        <v>32000000</v>
      </c>
      <c r="H51" s="319">
        <v>12800000</v>
      </c>
      <c r="I51" s="319">
        <v>12000000</v>
      </c>
      <c r="J51" s="319">
        <v>6800000</v>
      </c>
      <c r="K51" s="319">
        <v>6800000</v>
      </c>
      <c r="L51" s="319">
        <v>3200000</v>
      </c>
      <c r="M51" s="319">
        <v>2000000</v>
      </c>
      <c r="N51" s="319">
        <v>1400000</v>
      </c>
      <c r="O51" s="319">
        <v>1100000</v>
      </c>
      <c r="P51" s="319">
        <v>1500000</v>
      </c>
      <c r="Q51" s="319"/>
      <c r="R51" s="319"/>
      <c r="S51" s="319"/>
      <c r="T51" s="319"/>
      <c r="U51" s="319"/>
      <c r="V51" s="319"/>
      <c r="W51" s="319"/>
      <c r="X51" s="319"/>
      <c r="Y51" s="319"/>
      <c r="Z51" s="319"/>
      <c r="AA51" s="319"/>
      <c r="AB51" s="319"/>
      <c r="AC51" s="319"/>
      <c r="AD51" s="319"/>
      <c r="AE51" s="319"/>
      <c r="AF51" s="319"/>
      <c r="AG51" s="319"/>
      <c r="AH51" s="319"/>
      <c r="AI51" s="319"/>
      <c r="AJ51" s="319"/>
    </row>
    <row r="52" spans="1:36" ht="18" customHeight="1" x14ac:dyDescent="0.25">
      <c r="B52" s="392"/>
      <c r="C52" s="392"/>
      <c r="D52" s="317" t="s">
        <v>116</v>
      </c>
      <c r="E52" s="319"/>
      <c r="F52" s="319"/>
      <c r="G52" s="319"/>
      <c r="H52" s="319"/>
      <c r="I52" s="319">
        <v>750000</v>
      </c>
      <c r="J52" s="319"/>
      <c r="K52" s="319">
        <v>0</v>
      </c>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row>
    <row r="53" spans="1:36" ht="18.75" customHeight="1" x14ac:dyDescent="0.25">
      <c r="B53" s="392"/>
      <c r="C53" s="392"/>
      <c r="D53" s="317" t="s">
        <v>117</v>
      </c>
      <c r="E53" s="319">
        <v>10</v>
      </c>
      <c r="F53" s="319">
        <v>10</v>
      </c>
      <c r="G53" s="319">
        <v>10</v>
      </c>
      <c r="H53" s="319">
        <v>10</v>
      </c>
      <c r="I53" s="319">
        <v>10</v>
      </c>
      <c r="J53" s="319">
        <v>10</v>
      </c>
      <c r="K53" s="319">
        <v>10</v>
      </c>
      <c r="L53" s="319">
        <v>10</v>
      </c>
      <c r="M53" s="319">
        <v>10</v>
      </c>
      <c r="N53" s="319">
        <v>10</v>
      </c>
      <c r="O53" s="319">
        <v>10</v>
      </c>
      <c r="P53" s="319">
        <v>10</v>
      </c>
      <c r="Q53" s="319"/>
      <c r="R53" s="319"/>
      <c r="S53" s="319"/>
      <c r="T53" s="319"/>
      <c r="U53" s="319"/>
      <c r="V53" s="319"/>
      <c r="W53" s="319"/>
      <c r="X53" s="319"/>
      <c r="Y53" s="319"/>
      <c r="Z53" s="319"/>
      <c r="AA53" s="319"/>
      <c r="AB53" s="319"/>
      <c r="AC53" s="319"/>
      <c r="AD53" s="319"/>
      <c r="AE53" s="319"/>
      <c r="AF53" s="319"/>
      <c r="AG53" s="319"/>
      <c r="AH53" s="319"/>
      <c r="AI53" s="319"/>
      <c r="AJ53" s="319"/>
    </row>
    <row r="54" spans="1:36" ht="18.75" customHeight="1" x14ac:dyDescent="0.25">
      <c r="B54" s="392"/>
      <c r="C54" s="392"/>
      <c r="D54" s="317" t="s">
        <v>118</v>
      </c>
      <c r="E54" s="319">
        <v>137514</v>
      </c>
      <c r="F54" s="319">
        <v>486619</v>
      </c>
      <c r="G54" s="319">
        <v>420369</v>
      </c>
      <c r="H54" s="319">
        <v>44795</v>
      </c>
      <c r="I54" s="319">
        <v>32937</v>
      </c>
      <c r="J54" s="319">
        <v>26959</v>
      </c>
      <c r="K54" s="319">
        <v>0</v>
      </c>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row>
    <row r="55" spans="1:36" ht="18.75" customHeight="1" x14ac:dyDescent="0.25">
      <c r="B55" s="392"/>
      <c r="C55" s="392"/>
      <c r="D55" s="317" t="s">
        <v>119</v>
      </c>
      <c r="E55" s="319">
        <v>1500000</v>
      </c>
      <c r="F55" s="319">
        <v>1500000</v>
      </c>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row>
    <row r="56" spans="1:36" ht="18.75" customHeight="1" x14ac:dyDescent="0.25">
      <c r="B56" s="392"/>
      <c r="C56" s="392"/>
      <c r="D56" s="317" t="s">
        <v>120</v>
      </c>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row>
    <row r="57" spans="1:36" ht="18.75" customHeight="1" x14ac:dyDescent="0.25">
      <c r="B57" s="392"/>
      <c r="C57" s="392"/>
      <c r="D57" s="317" t="s">
        <v>121</v>
      </c>
      <c r="E57" s="320">
        <f t="shared" ref="E57:U57" si="33">E77+E76</f>
        <v>1836475</v>
      </c>
      <c r="F57" s="320">
        <f t="shared" si="33"/>
        <v>1844200</v>
      </c>
      <c r="G57" s="320">
        <f t="shared" si="33"/>
        <v>4260000</v>
      </c>
      <c r="H57" s="320">
        <f t="shared" si="33"/>
        <v>890000</v>
      </c>
      <c r="I57" s="320">
        <f t="shared" si="33"/>
        <v>755000</v>
      </c>
      <c r="J57" s="320">
        <f t="shared" si="33"/>
        <v>130000</v>
      </c>
      <c r="K57" s="320">
        <v>100000</v>
      </c>
      <c r="L57" s="320">
        <f t="shared" si="33"/>
        <v>0</v>
      </c>
      <c r="M57" s="320">
        <f t="shared" si="33"/>
        <v>0</v>
      </c>
      <c r="N57" s="320">
        <f t="shared" si="33"/>
        <v>0</v>
      </c>
      <c r="O57" s="320">
        <f t="shared" si="33"/>
        <v>0</v>
      </c>
      <c r="P57" s="320">
        <f t="shared" si="33"/>
        <v>0</v>
      </c>
      <c r="Q57" s="320">
        <f t="shared" si="33"/>
        <v>0</v>
      </c>
      <c r="R57" s="320">
        <f t="shared" si="33"/>
        <v>0</v>
      </c>
      <c r="S57" s="320">
        <f t="shared" si="33"/>
        <v>0</v>
      </c>
      <c r="T57" s="320">
        <f t="shared" si="33"/>
        <v>0</v>
      </c>
      <c r="U57" s="320">
        <f t="shared" si="33"/>
        <v>0</v>
      </c>
      <c r="V57" s="320">
        <f t="shared" ref="V57:AJ57" si="34">V77+V76</f>
        <v>0</v>
      </c>
      <c r="W57" s="320">
        <f t="shared" si="34"/>
        <v>0</v>
      </c>
      <c r="X57" s="320">
        <f t="shared" si="34"/>
        <v>0</v>
      </c>
      <c r="Y57" s="320">
        <f t="shared" si="34"/>
        <v>0</v>
      </c>
      <c r="Z57" s="320">
        <f t="shared" si="34"/>
        <v>0</v>
      </c>
      <c r="AA57" s="320">
        <f t="shared" si="34"/>
        <v>0</v>
      </c>
      <c r="AB57" s="320">
        <f t="shared" si="34"/>
        <v>0</v>
      </c>
      <c r="AC57" s="320">
        <f t="shared" si="34"/>
        <v>0</v>
      </c>
      <c r="AD57" s="320">
        <f t="shared" si="34"/>
        <v>0</v>
      </c>
      <c r="AE57" s="320">
        <f t="shared" si="34"/>
        <v>0</v>
      </c>
      <c r="AF57" s="320">
        <f t="shared" si="34"/>
        <v>0</v>
      </c>
      <c r="AG57" s="320">
        <f t="shared" si="34"/>
        <v>0</v>
      </c>
      <c r="AH57" s="320">
        <f t="shared" si="34"/>
        <v>0</v>
      </c>
      <c r="AI57" s="320">
        <f t="shared" si="34"/>
        <v>0</v>
      </c>
      <c r="AJ57" s="320">
        <f t="shared" si="34"/>
        <v>0</v>
      </c>
    </row>
    <row r="58" spans="1:36" ht="18.75" customHeight="1" x14ac:dyDescent="0.25">
      <c r="B58" s="392"/>
      <c r="C58" s="392"/>
      <c r="D58" s="317" t="s">
        <v>122</v>
      </c>
      <c r="E58" s="320">
        <f t="shared" ref="E58:U58" si="35">E92+E105+E118</f>
        <v>0</v>
      </c>
      <c r="F58" s="320">
        <f t="shared" si="35"/>
        <v>0</v>
      </c>
      <c r="G58" s="320">
        <f t="shared" si="35"/>
        <v>0</v>
      </c>
      <c r="H58" s="320">
        <f t="shared" si="35"/>
        <v>0</v>
      </c>
      <c r="I58" s="320">
        <f t="shared" si="35"/>
        <v>0</v>
      </c>
      <c r="J58" s="320">
        <f t="shared" si="35"/>
        <v>0</v>
      </c>
      <c r="K58" s="320">
        <v>0</v>
      </c>
      <c r="L58" s="320">
        <f t="shared" si="35"/>
        <v>0</v>
      </c>
      <c r="M58" s="320">
        <f t="shared" si="35"/>
        <v>0</v>
      </c>
      <c r="N58" s="320">
        <f t="shared" si="35"/>
        <v>0</v>
      </c>
      <c r="O58" s="320">
        <f t="shared" si="35"/>
        <v>0</v>
      </c>
      <c r="P58" s="320">
        <f t="shared" si="35"/>
        <v>0</v>
      </c>
      <c r="Q58" s="320">
        <f t="shared" si="35"/>
        <v>0</v>
      </c>
      <c r="R58" s="320">
        <f t="shared" si="35"/>
        <v>0</v>
      </c>
      <c r="S58" s="320">
        <f t="shared" si="35"/>
        <v>0</v>
      </c>
      <c r="T58" s="320">
        <f t="shared" si="35"/>
        <v>0</v>
      </c>
      <c r="U58" s="320">
        <f t="shared" si="35"/>
        <v>0</v>
      </c>
      <c r="V58" s="320">
        <f t="shared" ref="V58:AJ58" si="36">V92+V105+V118</f>
        <v>0</v>
      </c>
      <c r="W58" s="320">
        <f t="shared" si="36"/>
        <v>0</v>
      </c>
      <c r="X58" s="320">
        <f t="shared" si="36"/>
        <v>0</v>
      </c>
      <c r="Y58" s="320">
        <f t="shared" si="36"/>
        <v>0</v>
      </c>
      <c r="Z58" s="320">
        <f t="shared" si="36"/>
        <v>0</v>
      </c>
      <c r="AA58" s="320">
        <f t="shared" si="36"/>
        <v>0</v>
      </c>
      <c r="AB58" s="320">
        <f t="shared" si="36"/>
        <v>0</v>
      </c>
      <c r="AC58" s="320">
        <f t="shared" si="36"/>
        <v>0</v>
      </c>
      <c r="AD58" s="320">
        <f t="shared" si="36"/>
        <v>0</v>
      </c>
      <c r="AE58" s="320">
        <f t="shared" si="36"/>
        <v>0</v>
      </c>
      <c r="AF58" s="320">
        <f t="shared" si="36"/>
        <v>0</v>
      </c>
      <c r="AG58" s="320">
        <f t="shared" si="36"/>
        <v>0</v>
      </c>
      <c r="AH58" s="320">
        <f t="shared" si="36"/>
        <v>0</v>
      </c>
      <c r="AI58" s="320">
        <f t="shared" si="36"/>
        <v>0</v>
      </c>
      <c r="AJ58" s="320">
        <f t="shared" si="36"/>
        <v>0</v>
      </c>
    </row>
    <row r="59" spans="1:36" ht="18.75" customHeight="1" x14ac:dyDescent="0.25">
      <c r="B59" s="392"/>
      <c r="C59" s="392"/>
      <c r="D59" s="317" t="s">
        <v>61</v>
      </c>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row>
    <row r="60" spans="1:36" ht="21.75" customHeight="1" x14ac:dyDescent="0.25">
      <c r="A60" s="286" t="s">
        <v>38</v>
      </c>
      <c r="B60" s="392"/>
      <c r="C60" s="392"/>
      <c r="D60" s="321" t="s">
        <v>39</v>
      </c>
      <c r="E60" s="322">
        <f t="shared" ref="E60:Q60" si="37">E52+E59+E54+E57+E58</f>
        <v>1973989</v>
      </c>
      <c r="F60" s="322">
        <f t="shared" si="37"/>
        <v>2330819</v>
      </c>
      <c r="G60" s="322">
        <f t="shared" si="37"/>
        <v>4680369</v>
      </c>
      <c r="H60" s="322">
        <f t="shared" si="37"/>
        <v>934795</v>
      </c>
      <c r="I60" s="322">
        <f t="shared" si="37"/>
        <v>1537937</v>
      </c>
      <c r="J60" s="322">
        <f t="shared" si="37"/>
        <v>156959</v>
      </c>
      <c r="K60" s="322">
        <f>K52+K59+K54+K57+K58</f>
        <v>100000</v>
      </c>
      <c r="L60" s="322">
        <f t="shared" si="37"/>
        <v>0</v>
      </c>
      <c r="M60" s="322">
        <f t="shared" si="37"/>
        <v>0</v>
      </c>
      <c r="N60" s="322">
        <f t="shared" si="37"/>
        <v>0</v>
      </c>
      <c r="O60" s="322">
        <f t="shared" si="37"/>
        <v>0</v>
      </c>
      <c r="P60" s="322">
        <f t="shared" si="37"/>
        <v>0</v>
      </c>
      <c r="Q60" s="322">
        <f t="shared" si="37"/>
        <v>0</v>
      </c>
      <c r="R60" s="322">
        <f t="shared" ref="R60:AJ60" si="38">R52+R59+R54+R57+R58</f>
        <v>0</v>
      </c>
      <c r="S60" s="322">
        <f t="shared" si="38"/>
        <v>0</v>
      </c>
      <c r="T60" s="322">
        <f t="shared" si="38"/>
        <v>0</v>
      </c>
      <c r="U60" s="322">
        <f t="shared" si="38"/>
        <v>0</v>
      </c>
      <c r="V60" s="322">
        <f t="shared" si="38"/>
        <v>0</v>
      </c>
      <c r="W60" s="322">
        <f t="shared" si="38"/>
        <v>0</v>
      </c>
      <c r="X60" s="322">
        <f t="shared" si="38"/>
        <v>0</v>
      </c>
      <c r="Y60" s="322">
        <f t="shared" si="38"/>
        <v>0</v>
      </c>
      <c r="Z60" s="322">
        <f t="shared" si="38"/>
        <v>0</v>
      </c>
      <c r="AA60" s="322">
        <f t="shared" si="38"/>
        <v>0</v>
      </c>
      <c r="AB60" s="322">
        <f t="shared" si="38"/>
        <v>0</v>
      </c>
      <c r="AC60" s="322">
        <f t="shared" si="38"/>
        <v>0</v>
      </c>
      <c r="AD60" s="322">
        <f t="shared" si="38"/>
        <v>0</v>
      </c>
      <c r="AE60" s="322">
        <f t="shared" si="38"/>
        <v>0</v>
      </c>
      <c r="AF60" s="322">
        <f t="shared" si="38"/>
        <v>0</v>
      </c>
      <c r="AG60" s="322">
        <f t="shared" si="38"/>
        <v>0</v>
      </c>
      <c r="AH60" s="322">
        <f t="shared" si="38"/>
        <v>0</v>
      </c>
      <c r="AI60" s="322">
        <f t="shared" si="38"/>
        <v>0</v>
      </c>
      <c r="AJ60" s="322">
        <f t="shared" si="38"/>
        <v>0</v>
      </c>
    </row>
    <row r="61" spans="1:36" ht="35.25" customHeight="1" x14ac:dyDescent="0.25">
      <c r="B61" s="392"/>
      <c r="C61" s="392"/>
      <c r="D61" s="317" t="s">
        <v>123</v>
      </c>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row>
    <row r="62" spans="1:36" ht="36" customHeight="1" x14ac:dyDescent="0.25">
      <c r="B62" s="392"/>
      <c r="C62" s="392"/>
      <c r="D62" s="323" t="s">
        <v>124</v>
      </c>
      <c r="E62" s="322">
        <f t="shared" ref="E62:Q62" si="39">E51+E60-E61</f>
        <v>4283989</v>
      </c>
      <c r="F62" s="322">
        <f t="shared" si="39"/>
        <v>23230819</v>
      </c>
      <c r="G62" s="322">
        <f t="shared" si="39"/>
        <v>36680369</v>
      </c>
      <c r="H62" s="322">
        <f t="shared" si="39"/>
        <v>13734795</v>
      </c>
      <c r="I62" s="322">
        <f t="shared" si="39"/>
        <v>13537937</v>
      </c>
      <c r="J62" s="322">
        <f t="shared" si="39"/>
        <v>6956959</v>
      </c>
      <c r="K62" s="322">
        <f>K51+K60-K61</f>
        <v>6900000</v>
      </c>
      <c r="L62" s="322">
        <f t="shared" si="39"/>
        <v>3200000</v>
      </c>
      <c r="M62" s="322">
        <f t="shared" si="39"/>
        <v>2000000</v>
      </c>
      <c r="N62" s="322">
        <f t="shared" si="39"/>
        <v>1400000</v>
      </c>
      <c r="O62" s="322">
        <f t="shared" si="39"/>
        <v>1100000</v>
      </c>
      <c r="P62" s="322">
        <f t="shared" si="39"/>
        <v>1500000</v>
      </c>
      <c r="Q62" s="322">
        <f t="shared" si="39"/>
        <v>0</v>
      </c>
      <c r="R62" s="322">
        <f t="shared" ref="R62:AJ62" si="40">R51+R60-R61</f>
        <v>0</v>
      </c>
      <c r="S62" s="322">
        <f t="shared" si="40"/>
        <v>0</v>
      </c>
      <c r="T62" s="322">
        <f t="shared" si="40"/>
        <v>0</v>
      </c>
      <c r="U62" s="322">
        <f t="shared" si="40"/>
        <v>0</v>
      </c>
      <c r="V62" s="322">
        <f t="shared" si="40"/>
        <v>0</v>
      </c>
      <c r="W62" s="322">
        <f t="shared" si="40"/>
        <v>0</v>
      </c>
      <c r="X62" s="322">
        <f t="shared" si="40"/>
        <v>0</v>
      </c>
      <c r="Y62" s="322">
        <f t="shared" si="40"/>
        <v>0</v>
      </c>
      <c r="Z62" s="322">
        <f t="shared" si="40"/>
        <v>0</v>
      </c>
      <c r="AA62" s="322">
        <f t="shared" si="40"/>
        <v>0</v>
      </c>
      <c r="AB62" s="322">
        <f t="shared" si="40"/>
        <v>0</v>
      </c>
      <c r="AC62" s="322">
        <f t="shared" si="40"/>
        <v>0</v>
      </c>
      <c r="AD62" s="322">
        <f t="shared" si="40"/>
        <v>0</v>
      </c>
      <c r="AE62" s="322">
        <f t="shared" si="40"/>
        <v>0</v>
      </c>
      <c r="AF62" s="322">
        <f t="shared" si="40"/>
        <v>0</v>
      </c>
      <c r="AG62" s="322">
        <f t="shared" si="40"/>
        <v>0</v>
      </c>
      <c r="AH62" s="322">
        <f t="shared" si="40"/>
        <v>0</v>
      </c>
      <c r="AI62" s="322">
        <f t="shared" si="40"/>
        <v>0</v>
      </c>
      <c r="AJ62" s="322">
        <f t="shared" si="40"/>
        <v>0</v>
      </c>
    </row>
    <row r="63" spans="1:36" ht="21" customHeight="1" x14ac:dyDescent="0.25">
      <c r="B63" s="392"/>
      <c r="C63" s="392"/>
      <c r="D63" s="321" t="s">
        <v>125</v>
      </c>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row>
    <row r="64" spans="1:36" ht="20.25" customHeight="1" x14ac:dyDescent="0.25">
      <c r="B64" s="392"/>
      <c r="C64" s="392"/>
      <c r="D64" s="317" t="s">
        <v>13</v>
      </c>
      <c r="E64" s="324" t="s">
        <v>534</v>
      </c>
      <c r="F64" s="324" t="s">
        <v>533</v>
      </c>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row>
    <row r="65" spans="2:36" ht="18.75" customHeight="1" x14ac:dyDescent="0.25">
      <c r="B65" s="392"/>
      <c r="C65" s="392"/>
      <c r="D65" s="317" t="s">
        <v>12</v>
      </c>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row>
    <row r="66" spans="2:36" ht="18" customHeight="1" x14ac:dyDescent="0.25">
      <c r="B66" s="392"/>
      <c r="C66" s="392"/>
      <c r="D66" s="317" t="s">
        <v>126</v>
      </c>
      <c r="E66" s="318">
        <v>245188</v>
      </c>
      <c r="F66" s="318">
        <v>497040</v>
      </c>
      <c r="G66" s="318">
        <v>632825</v>
      </c>
      <c r="H66" s="318">
        <v>384574</v>
      </c>
      <c r="I66" s="318">
        <v>48860</v>
      </c>
      <c r="J66" s="318">
        <v>106959</v>
      </c>
      <c r="K66" s="318">
        <v>370000</v>
      </c>
      <c r="L66" s="318">
        <v>1600000</v>
      </c>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row>
    <row r="67" spans="2:36" ht="18" customHeight="1" x14ac:dyDescent="0.25">
      <c r="B67" s="392"/>
      <c r="C67" s="392"/>
      <c r="D67" s="317" t="s">
        <v>234</v>
      </c>
      <c r="E67" s="318">
        <v>37000000</v>
      </c>
      <c r="F67" s="318">
        <v>36500000</v>
      </c>
      <c r="G67" s="318">
        <v>43500000</v>
      </c>
      <c r="H67" s="318">
        <v>26500000</v>
      </c>
      <c r="I67" s="318">
        <v>23500000</v>
      </c>
      <c r="J67" s="318">
        <v>9000000</v>
      </c>
      <c r="K67" s="318">
        <v>7800000</v>
      </c>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row>
    <row r="68" spans="2:36" ht="18" customHeight="1" x14ac:dyDescent="0.25">
      <c r="B68" s="392"/>
      <c r="C68" s="392"/>
      <c r="D68" s="317" t="s">
        <v>235</v>
      </c>
      <c r="E68" s="318">
        <v>10</v>
      </c>
      <c r="F68" s="318">
        <v>8</v>
      </c>
      <c r="G68" s="318">
        <v>9</v>
      </c>
      <c r="H68" s="318">
        <v>8</v>
      </c>
      <c r="I68" s="318">
        <v>10</v>
      </c>
      <c r="J68" s="318">
        <v>3</v>
      </c>
      <c r="K68" s="318">
        <v>2</v>
      </c>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row>
    <row r="69" spans="2:36" ht="18" customHeight="1" x14ac:dyDescent="0.25">
      <c r="B69" s="392"/>
      <c r="C69" s="392"/>
      <c r="D69" s="317" t="s">
        <v>127</v>
      </c>
      <c r="E69" s="318">
        <v>2500000</v>
      </c>
      <c r="F69" s="318">
        <v>2500000</v>
      </c>
      <c r="G69" s="318">
        <v>4000000</v>
      </c>
      <c r="H69" s="318">
        <v>2500000</v>
      </c>
      <c r="I69" s="318">
        <v>1000000</v>
      </c>
      <c r="J69" s="318">
        <v>3000000</v>
      </c>
      <c r="K69" s="318">
        <v>2800000</v>
      </c>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row>
    <row r="70" spans="2:36" ht="18" customHeight="1" x14ac:dyDescent="0.25">
      <c r="B70" s="392"/>
      <c r="C70" s="392"/>
      <c r="D70" s="317" t="s">
        <v>128</v>
      </c>
      <c r="E70" s="318">
        <v>5000000</v>
      </c>
      <c r="F70" s="318">
        <v>6000000</v>
      </c>
      <c r="G70" s="318">
        <v>7000000</v>
      </c>
      <c r="H70" s="318">
        <v>5000000</v>
      </c>
      <c r="I70" s="318">
        <v>3000000</v>
      </c>
      <c r="J70" s="318">
        <v>4000000</v>
      </c>
      <c r="K70" s="318">
        <v>5000000</v>
      </c>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row>
    <row r="71" spans="2:36" ht="18" customHeight="1" x14ac:dyDescent="0.25">
      <c r="B71" s="392"/>
      <c r="C71" s="392"/>
      <c r="D71" s="317" t="s">
        <v>129</v>
      </c>
      <c r="E71" s="325">
        <f t="shared" ref="E71:K71" si="41">E67/E68</f>
        <v>3700000</v>
      </c>
      <c r="F71" s="325">
        <f t="shared" si="41"/>
        <v>4562500</v>
      </c>
      <c r="G71" s="325">
        <f t="shared" si="41"/>
        <v>4833333.333333333</v>
      </c>
      <c r="H71" s="325">
        <f t="shared" si="41"/>
        <v>3312500</v>
      </c>
      <c r="I71" s="325">
        <f t="shared" si="41"/>
        <v>2350000</v>
      </c>
      <c r="J71" s="325">
        <f t="shared" si="41"/>
        <v>3000000</v>
      </c>
      <c r="K71" s="325">
        <f t="shared" si="41"/>
        <v>3900000</v>
      </c>
      <c r="L71" s="325" t="e">
        <f t="shared" ref="L71:T71" si="42">L67/L68</f>
        <v>#DIV/0!</v>
      </c>
      <c r="M71" s="325" t="e">
        <f t="shared" si="42"/>
        <v>#DIV/0!</v>
      </c>
      <c r="N71" s="325" t="e">
        <f t="shared" si="42"/>
        <v>#DIV/0!</v>
      </c>
      <c r="O71" s="325" t="e">
        <f t="shared" si="42"/>
        <v>#DIV/0!</v>
      </c>
      <c r="P71" s="325" t="e">
        <f t="shared" si="42"/>
        <v>#DIV/0!</v>
      </c>
      <c r="Q71" s="325" t="e">
        <f t="shared" si="42"/>
        <v>#DIV/0!</v>
      </c>
      <c r="R71" s="325" t="e">
        <f t="shared" si="42"/>
        <v>#DIV/0!</v>
      </c>
      <c r="S71" s="325" t="e">
        <f t="shared" si="42"/>
        <v>#DIV/0!</v>
      </c>
      <c r="T71" s="325" t="e">
        <f t="shared" si="42"/>
        <v>#DIV/0!</v>
      </c>
      <c r="U71" s="325" t="e">
        <f t="shared" ref="U71:AJ71" si="43">U67/U68</f>
        <v>#DIV/0!</v>
      </c>
      <c r="V71" s="325" t="e">
        <f t="shared" si="43"/>
        <v>#DIV/0!</v>
      </c>
      <c r="W71" s="325" t="e">
        <f t="shared" si="43"/>
        <v>#DIV/0!</v>
      </c>
      <c r="X71" s="325" t="e">
        <f t="shared" si="43"/>
        <v>#DIV/0!</v>
      </c>
      <c r="Y71" s="325" t="e">
        <f t="shared" si="43"/>
        <v>#DIV/0!</v>
      </c>
      <c r="Z71" s="325" t="e">
        <f t="shared" si="43"/>
        <v>#DIV/0!</v>
      </c>
      <c r="AA71" s="325" t="e">
        <f t="shared" si="43"/>
        <v>#DIV/0!</v>
      </c>
      <c r="AB71" s="325" t="e">
        <f t="shared" si="43"/>
        <v>#DIV/0!</v>
      </c>
      <c r="AC71" s="325" t="e">
        <f t="shared" si="43"/>
        <v>#DIV/0!</v>
      </c>
      <c r="AD71" s="325" t="e">
        <f t="shared" si="43"/>
        <v>#DIV/0!</v>
      </c>
      <c r="AE71" s="325" t="e">
        <f t="shared" si="43"/>
        <v>#DIV/0!</v>
      </c>
      <c r="AF71" s="325" t="e">
        <f t="shared" si="43"/>
        <v>#DIV/0!</v>
      </c>
      <c r="AG71" s="325" t="e">
        <f t="shared" si="43"/>
        <v>#DIV/0!</v>
      </c>
      <c r="AH71" s="325" t="e">
        <f t="shared" si="43"/>
        <v>#DIV/0!</v>
      </c>
      <c r="AI71" s="325" t="e">
        <f t="shared" si="43"/>
        <v>#DIV/0!</v>
      </c>
      <c r="AJ71" s="325" t="e">
        <f t="shared" si="43"/>
        <v>#DIV/0!</v>
      </c>
    </row>
    <row r="72" spans="2:36" ht="18" customHeight="1" x14ac:dyDescent="0.25">
      <c r="B72" s="392"/>
      <c r="C72" s="392"/>
      <c r="D72" s="317" t="s">
        <v>130</v>
      </c>
      <c r="E72" s="318">
        <v>5</v>
      </c>
      <c r="F72" s="318">
        <v>5</v>
      </c>
      <c r="G72" s="318">
        <v>8</v>
      </c>
      <c r="H72" s="318">
        <v>5</v>
      </c>
      <c r="I72" s="318">
        <v>2</v>
      </c>
      <c r="J72" s="318">
        <v>6</v>
      </c>
      <c r="K72" s="318">
        <v>6</v>
      </c>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row>
    <row r="73" spans="2:36" ht="18" customHeight="1" x14ac:dyDescent="0.25">
      <c r="B73" s="392"/>
      <c r="C73" s="392"/>
      <c r="D73" s="317" t="s">
        <v>131</v>
      </c>
      <c r="E73" s="318">
        <v>10</v>
      </c>
      <c r="F73" s="318">
        <v>10</v>
      </c>
      <c r="G73" s="318">
        <v>12</v>
      </c>
      <c r="H73" s="318">
        <v>8</v>
      </c>
      <c r="I73" s="318">
        <v>6</v>
      </c>
      <c r="J73" s="318">
        <v>6</v>
      </c>
      <c r="K73" s="318">
        <v>10</v>
      </c>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row>
    <row r="74" spans="2:36" ht="18" customHeight="1" x14ac:dyDescent="0.25">
      <c r="B74" s="392"/>
      <c r="C74" s="392"/>
      <c r="D74" s="317" t="s">
        <v>132</v>
      </c>
      <c r="E74" s="318">
        <v>24</v>
      </c>
      <c r="F74" s="318">
        <v>24</v>
      </c>
      <c r="G74" s="318">
        <v>24</v>
      </c>
      <c r="H74" s="318">
        <v>24</v>
      </c>
      <c r="I74" s="318">
        <v>24</v>
      </c>
      <c r="J74" s="318">
        <v>24</v>
      </c>
      <c r="K74" s="318">
        <v>24</v>
      </c>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row>
    <row r="75" spans="2:36" ht="18" customHeight="1" x14ac:dyDescent="0.25">
      <c r="B75" s="392"/>
      <c r="C75" s="392"/>
      <c r="D75" s="317" t="s">
        <v>133</v>
      </c>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row>
    <row r="76" spans="2:36" ht="18" customHeight="1" x14ac:dyDescent="0.25">
      <c r="B76" s="392"/>
      <c r="C76" s="392"/>
      <c r="D76" s="317" t="s">
        <v>134</v>
      </c>
      <c r="E76" s="318">
        <v>1836475</v>
      </c>
      <c r="F76" s="318">
        <v>1844200</v>
      </c>
      <c r="G76" s="318">
        <v>4260000</v>
      </c>
      <c r="H76" s="318">
        <v>890000</v>
      </c>
      <c r="I76" s="318">
        <v>755000</v>
      </c>
      <c r="J76" s="318">
        <v>130000</v>
      </c>
      <c r="K76" s="318">
        <v>100000</v>
      </c>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row>
    <row r="77" spans="2:36" ht="18" customHeight="1" x14ac:dyDescent="0.25">
      <c r="B77" s="392"/>
      <c r="C77" s="392"/>
      <c r="D77" s="317" t="s">
        <v>135</v>
      </c>
      <c r="E77" s="318">
        <v>0</v>
      </c>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row>
    <row r="78" spans="2:36" ht="18" customHeight="1" x14ac:dyDescent="0.25">
      <c r="B78" s="392" t="s">
        <v>8</v>
      </c>
      <c r="C78" s="392"/>
      <c r="D78" s="307" t="s">
        <v>69</v>
      </c>
      <c r="E78" s="308" t="s">
        <v>535</v>
      </c>
      <c r="F78" s="308" t="s">
        <v>535</v>
      </c>
      <c r="G78" s="308" t="s">
        <v>536</v>
      </c>
      <c r="H78" s="308" t="s">
        <v>537</v>
      </c>
      <c r="I78" s="308" t="s">
        <v>538</v>
      </c>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row>
    <row r="79" spans="2:36" ht="18" customHeight="1" x14ac:dyDescent="0.25">
      <c r="B79" s="392"/>
      <c r="C79" s="392"/>
      <c r="D79" s="307" t="s">
        <v>68</v>
      </c>
      <c r="E79" s="308">
        <v>76</v>
      </c>
      <c r="F79" s="308">
        <v>81</v>
      </c>
      <c r="G79" s="308">
        <v>77</v>
      </c>
      <c r="H79" s="308">
        <v>83</v>
      </c>
      <c r="I79" s="308">
        <v>83</v>
      </c>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row>
    <row r="80" spans="2:36" ht="18" customHeight="1" x14ac:dyDescent="0.25">
      <c r="B80" s="392" t="s">
        <v>24</v>
      </c>
      <c r="C80" s="392"/>
      <c r="D80" s="326" t="s">
        <v>58</v>
      </c>
      <c r="E80" s="327" t="s">
        <v>539</v>
      </c>
      <c r="F80" s="327" t="s">
        <v>539</v>
      </c>
      <c r="G80" s="327" t="s">
        <v>539</v>
      </c>
      <c r="H80" s="327" t="s">
        <v>450</v>
      </c>
      <c r="I80" s="327" t="s">
        <v>450</v>
      </c>
      <c r="J80" s="327" t="s">
        <v>450</v>
      </c>
      <c r="K80" s="327" t="s">
        <v>450</v>
      </c>
      <c r="L80" s="327" t="s">
        <v>541</v>
      </c>
      <c r="M80" s="327" t="s">
        <v>539</v>
      </c>
      <c r="N80" s="327" t="s">
        <v>539</v>
      </c>
      <c r="O80" s="327" t="s">
        <v>541</v>
      </c>
      <c r="P80" s="327" t="s">
        <v>541</v>
      </c>
      <c r="Q80" s="327"/>
      <c r="R80" s="327"/>
      <c r="S80" s="327"/>
      <c r="T80" s="327"/>
      <c r="U80" s="327"/>
      <c r="V80" s="327"/>
      <c r="W80" s="327"/>
      <c r="X80" s="327"/>
      <c r="Y80" s="327"/>
      <c r="Z80" s="327"/>
      <c r="AA80" s="327"/>
      <c r="AB80" s="327"/>
      <c r="AC80" s="327"/>
      <c r="AD80" s="327"/>
      <c r="AE80" s="327"/>
      <c r="AF80" s="327"/>
      <c r="AG80" s="327"/>
      <c r="AH80" s="327"/>
      <c r="AI80" s="327"/>
      <c r="AJ80" s="327"/>
    </row>
    <row r="81" spans="2:36" ht="18" customHeight="1" x14ac:dyDescent="0.25">
      <c r="B81" s="392"/>
      <c r="C81" s="392"/>
      <c r="D81" s="326" t="s">
        <v>136</v>
      </c>
      <c r="E81" s="328">
        <f t="shared" ref="E81:P81" si="44">COUNT(E86,E99,E112,E126)</f>
        <v>1</v>
      </c>
      <c r="F81" s="328">
        <f t="shared" si="44"/>
        <v>1</v>
      </c>
      <c r="G81" s="328">
        <f t="shared" si="44"/>
        <v>1</v>
      </c>
      <c r="H81" s="328">
        <f t="shared" si="44"/>
        <v>0</v>
      </c>
      <c r="I81" s="328">
        <f t="shared" si="44"/>
        <v>0</v>
      </c>
      <c r="J81" s="328">
        <f t="shared" si="44"/>
        <v>0</v>
      </c>
      <c r="K81" s="328">
        <f t="shared" si="44"/>
        <v>0</v>
      </c>
      <c r="L81" s="328">
        <f t="shared" si="44"/>
        <v>0</v>
      </c>
      <c r="M81" s="328">
        <f t="shared" si="44"/>
        <v>0</v>
      </c>
      <c r="N81" s="328">
        <f t="shared" si="44"/>
        <v>0</v>
      </c>
      <c r="O81" s="328">
        <f t="shared" si="44"/>
        <v>0</v>
      </c>
      <c r="P81" s="328">
        <f t="shared" si="44"/>
        <v>0</v>
      </c>
      <c r="Q81" s="328">
        <f t="shared" ref="Q81:AJ81" si="45">COUNT(Q86,Q99,Q112,Q126)</f>
        <v>0</v>
      </c>
      <c r="R81" s="328">
        <f t="shared" si="45"/>
        <v>0</v>
      </c>
      <c r="S81" s="328">
        <f t="shared" si="45"/>
        <v>0</v>
      </c>
      <c r="T81" s="328">
        <f t="shared" si="45"/>
        <v>0</v>
      </c>
      <c r="U81" s="328">
        <f t="shared" si="45"/>
        <v>0</v>
      </c>
      <c r="V81" s="328">
        <f t="shared" si="45"/>
        <v>0</v>
      </c>
      <c r="W81" s="328">
        <f t="shared" si="45"/>
        <v>0</v>
      </c>
      <c r="X81" s="328">
        <f t="shared" si="45"/>
        <v>0</v>
      </c>
      <c r="Y81" s="328">
        <f t="shared" si="45"/>
        <v>0</v>
      </c>
      <c r="Z81" s="328">
        <f t="shared" si="45"/>
        <v>0</v>
      </c>
      <c r="AA81" s="328">
        <f t="shared" si="45"/>
        <v>0</v>
      </c>
      <c r="AB81" s="328">
        <f t="shared" si="45"/>
        <v>0</v>
      </c>
      <c r="AC81" s="328">
        <f t="shared" si="45"/>
        <v>0</v>
      </c>
      <c r="AD81" s="328">
        <f t="shared" si="45"/>
        <v>0</v>
      </c>
      <c r="AE81" s="328">
        <f t="shared" si="45"/>
        <v>0</v>
      </c>
      <c r="AF81" s="328">
        <f t="shared" si="45"/>
        <v>0</v>
      </c>
      <c r="AG81" s="328">
        <f t="shared" si="45"/>
        <v>0</v>
      </c>
      <c r="AH81" s="328">
        <f t="shared" si="45"/>
        <v>0</v>
      </c>
      <c r="AI81" s="328">
        <f t="shared" si="45"/>
        <v>0</v>
      </c>
      <c r="AJ81" s="328">
        <f t="shared" si="45"/>
        <v>0</v>
      </c>
    </row>
    <row r="82" spans="2:36" ht="18" customHeight="1" x14ac:dyDescent="0.25">
      <c r="B82" s="392"/>
      <c r="C82" s="392"/>
      <c r="D82" s="326" t="s">
        <v>137</v>
      </c>
      <c r="E82" s="328">
        <f t="shared" ref="E82:P82" si="46">E86+E99+E112+E126</f>
        <v>235000000</v>
      </c>
      <c r="F82" s="328">
        <f t="shared" si="46"/>
        <v>235000000</v>
      </c>
      <c r="G82" s="328">
        <f t="shared" si="46"/>
        <v>210000000</v>
      </c>
      <c r="H82" s="328">
        <f t="shared" si="46"/>
        <v>0</v>
      </c>
      <c r="I82" s="328">
        <f t="shared" si="46"/>
        <v>0</v>
      </c>
      <c r="J82" s="328">
        <f t="shared" si="46"/>
        <v>0</v>
      </c>
      <c r="K82" s="328">
        <f t="shared" si="46"/>
        <v>0</v>
      </c>
      <c r="L82" s="328">
        <f t="shared" si="46"/>
        <v>0</v>
      </c>
      <c r="M82" s="328">
        <f t="shared" si="46"/>
        <v>0</v>
      </c>
      <c r="N82" s="328">
        <f t="shared" si="46"/>
        <v>0</v>
      </c>
      <c r="O82" s="328">
        <f t="shared" si="46"/>
        <v>0</v>
      </c>
      <c r="P82" s="328">
        <f t="shared" si="46"/>
        <v>0</v>
      </c>
      <c r="Q82" s="328">
        <f t="shared" ref="Q82:AJ82" si="47">Q86+Q99+Q112+Q126</f>
        <v>0</v>
      </c>
      <c r="R82" s="328">
        <f t="shared" si="47"/>
        <v>0</v>
      </c>
      <c r="S82" s="328">
        <f t="shared" si="47"/>
        <v>0</v>
      </c>
      <c r="T82" s="328">
        <f t="shared" si="47"/>
        <v>0</v>
      </c>
      <c r="U82" s="328">
        <f t="shared" si="47"/>
        <v>0</v>
      </c>
      <c r="V82" s="328">
        <f t="shared" si="47"/>
        <v>0</v>
      </c>
      <c r="W82" s="328">
        <f t="shared" si="47"/>
        <v>0</v>
      </c>
      <c r="X82" s="328">
        <f t="shared" si="47"/>
        <v>0</v>
      </c>
      <c r="Y82" s="328">
        <f t="shared" si="47"/>
        <v>0</v>
      </c>
      <c r="Z82" s="328">
        <f t="shared" si="47"/>
        <v>0</v>
      </c>
      <c r="AA82" s="328">
        <f t="shared" si="47"/>
        <v>0</v>
      </c>
      <c r="AB82" s="328">
        <f t="shared" si="47"/>
        <v>0</v>
      </c>
      <c r="AC82" s="328">
        <f t="shared" si="47"/>
        <v>0</v>
      </c>
      <c r="AD82" s="328">
        <f t="shared" si="47"/>
        <v>0</v>
      </c>
      <c r="AE82" s="328">
        <f t="shared" si="47"/>
        <v>0</v>
      </c>
      <c r="AF82" s="328">
        <f t="shared" si="47"/>
        <v>0</v>
      </c>
      <c r="AG82" s="328">
        <f t="shared" si="47"/>
        <v>0</v>
      </c>
      <c r="AH82" s="328">
        <f t="shared" si="47"/>
        <v>0</v>
      </c>
      <c r="AI82" s="328">
        <f t="shared" si="47"/>
        <v>0</v>
      </c>
      <c r="AJ82" s="328">
        <f t="shared" si="47"/>
        <v>0</v>
      </c>
    </row>
    <row r="83" spans="2:36" ht="18" customHeight="1" x14ac:dyDescent="0.25">
      <c r="B83" s="392"/>
      <c r="C83" s="392"/>
      <c r="D83" s="307" t="s">
        <v>291</v>
      </c>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row>
    <row r="84" spans="2:36" ht="18" customHeight="1" x14ac:dyDescent="0.25">
      <c r="B84" s="392"/>
      <c r="C84" s="392"/>
      <c r="D84" s="307" t="s">
        <v>292</v>
      </c>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row>
    <row r="85" spans="2:36" ht="18" customHeight="1" x14ac:dyDescent="0.25">
      <c r="B85" s="392"/>
      <c r="C85" s="392"/>
      <c r="D85" s="307" t="s">
        <v>138</v>
      </c>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row>
    <row r="86" spans="2:36" ht="18" customHeight="1" x14ac:dyDescent="0.25">
      <c r="B86" s="392"/>
      <c r="C86" s="392"/>
      <c r="D86" s="307" t="s">
        <v>35</v>
      </c>
      <c r="E86" s="330">
        <v>235000000</v>
      </c>
      <c r="F86" s="330">
        <v>235000000</v>
      </c>
      <c r="G86" s="330">
        <v>210000000</v>
      </c>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row>
    <row r="87" spans="2:36" ht="18" customHeight="1" x14ac:dyDescent="0.25">
      <c r="B87" s="392"/>
      <c r="C87" s="392"/>
      <c r="D87" s="307" t="s">
        <v>139</v>
      </c>
      <c r="E87" s="330">
        <v>12</v>
      </c>
      <c r="F87" s="330">
        <v>12</v>
      </c>
      <c r="G87" s="330">
        <v>12</v>
      </c>
      <c r="H87" s="330">
        <v>12</v>
      </c>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row>
    <row r="88" spans="2:36" ht="18" customHeight="1" x14ac:dyDescent="0.25">
      <c r="B88" s="392"/>
      <c r="C88" s="392"/>
      <c r="D88" s="307" t="s">
        <v>140</v>
      </c>
      <c r="E88" s="330" t="s">
        <v>542</v>
      </c>
      <c r="F88" s="330" t="s">
        <v>543</v>
      </c>
      <c r="G88" s="330" t="s">
        <v>544</v>
      </c>
      <c r="H88" s="330" t="s">
        <v>545</v>
      </c>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row>
    <row r="89" spans="2:36" ht="18" customHeight="1" x14ac:dyDescent="0.25">
      <c r="B89" s="392"/>
      <c r="C89" s="392"/>
      <c r="D89" s="307" t="s">
        <v>141</v>
      </c>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row>
    <row r="90" spans="2:36" ht="18" customHeight="1" x14ac:dyDescent="0.25">
      <c r="B90" s="392"/>
      <c r="C90" s="392"/>
      <c r="D90" s="307" t="s">
        <v>142</v>
      </c>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row>
    <row r="91" spans="2:36" ht="18" customHeight="1" x14ac:dyDescent="0.25">
      <c r="B91" s="392"/>
      <c r="C91" s="392"/>
      <c r="D91" s="307" t="s">
        <v>41</v>
      </c>
      <c r="E91" s="330"/>
      <c r="F91" s="330"/>
      <c r="G91" s="330"/>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row>
    <row r="92" spans="2:36" ht="18" customHeight="1" x14ac:dyDescent="0.25">
      <c r="B92" s="392"/>
      <c r="C92" s="392"/>
      <c r="D92" s="307" t="s">
        <v>143</v>
      </c>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row>
    <row r="93" spans="2:36" ht="18" customHeight="1" x14ac:dyDescent="0.25">
      <c r="B93" s="392"/>
      <c r="C93" s="392"/>
      <c r="D93" s="307" t="s">
        <v>144</v>
      </c>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row>
    <row r="94" spans="2:36" ht="18" customHeight="1" x14ac:dyDescent="0.25">
      <c r="B94" s="392"/>
      <c r="C94" s="392"/>
      <c r="D94" s="307" t="s">
        <v>145</v>
      </c>
      <c r="E94" s="331"/>
      <c r="F94" s="331"/>
      <c r="G94" s="331"/>
      <c r="H94" s="331"/>
      <c r="I94" s="331"/>
      <c r="J94" s="331"/>
      <c r="K94" s="331"/>
      <c r="L94" s="331"/>
      <c r="M94" s="331"/>
      <c r="N94" s="331"/>
      <c r="O94" s="331"/>
      <c r="P94" s="331"/>
      <c r="Q94" s="330"/>
      <c r="R94" s="330"/>
      <c r="S94" s="330"/>
      <c r="T94" s="330"/>
      <c r="U94" s="330"/>
      <c r="V94" s="330"/>
      <c r="W94" s="330"/>
      <c r="X94" s="330"/>
      <c r="Y94" s="330"/>
      <c r="Z94" s="330"/>
      <c r="AA94" s="330"/>
      <c r="AB94" s="330"/>
      <c r="AC94" s="330"/>
      <c r="AD94" s="330"/>
      <c r="AE94" s="330"/>
      <c r="AF94" s="330"/>
      <c r="AG94" s="330"/>
      <c r="AH94" s="330"/>
      <c r="AI94" s="330"/>
      <c r="AJ94" s="330"/>
    </row>
    <row r="95" spans="2:36" ht="18" customHeight="1" x14ac:dyDescent="0.25">
      <c r="B95" s="392"/>
      <c r="C95" s="392"/>
      <c r="D95" s="307" t="s">
        <v>146</v>
      </c>
      <c r="E95" s="332" t="e">
        <f t="shared" ref="E95:Q95" si="48">E86/E91</f>
        <v>#DIV/0!</v>
      </c>
      <c r="F95" s="332" t="e">
        <f t="shared" si="48"/>
        <v>#DIV/0!</v>
      </c>
      <c r="G95" s="332" t="e">
        <f t="shared" si="48"/>
        <v>#DIV/0!</v>
      </c>
      <c r="H95" s="332" t="e">
        <f t="shared" si="48"/>
        <v>#DIV/0!</v>
      </c>
      <c r="I95" s="332" t="e">
        <f t="shared" si="48"/>
        <v>#DIV/0!</v>
      </c>
      <c r="J95" s="332" t="e">
        <f t="shared" si="48"/>
        <v>#DIV/0!</v>
      </c>
      <c r="K95" s="332" t="e">
        <f t="shared" si="48"/>
        <v>#DIV/0!</v>
      </c>
      <c r="L95" s="332" t="e">
        <f t="shared" si="48"/>
        <v>#DIV/0!</v>
      </c>
      <c r="M95" s="332" t="e">
        <f t="shared" si="48"/>
        <v>#DIV/0!</v>
      </c>
      <c r="N95" s="332" t="e">
        <f t="shared" si="48"/>
        <v>#DIV/0!</v>
      </c>
      <c r="O95" s="332" t="e">
        <f t="shared" si="48"/>
        <v>#DIV/0!</v>
      </c>
      <c r="P95" s="332" t="e">
        <f t="shared" si="48"/>
        <v>#DIV/0!</v>
      </c>
      <c r="Q95" s="332" t="e">
        <f t="shared" si="48"/>
        <v>#DIV/0!</v>
      </c>
      <c r="R95" s="332" t="e">
        <f t="shared" ref="R95:AJ95" si="49">R86/R91</f>
        <v>#DIV/0!</v>
      </c>
      <c r="S95" s="332" t="e">
        <f t="shared" si="49"/>
        <v>#DIV/0!</v>
      </c>
      <c r="T95" s="332" t="e">
        <f t="shared" si="49"/>
        <v>#DIV/0!</v>
      </c>
      <c r="U95" s="332" t="e">
        <f t="shared" si="49"/>
        <v>#DIV/0!</v>
      </c>
      <c r="V95" s="332" t="e">
        <f t="shared" si="49"/>
        <v>#DIV/0!</v>
      </c>
      <c r="W95" s="332" t="e">
        <f t="shared" si="49"/>
        <v>#DIV/0!</v>
      </c>
      <c r="X95" s="332" t="e">
        <f t="shared" si="49"/>
        <v>#DIV/0!</v>
      </c>
      <c r="Y95" s="332" t="e">
        <f t="shared" si="49"/>
        <v>#DIV/0!</v>
      </c>
      <c r="Z95" s="332" t="e">
        <f t="shared" si="49"/>
        <v>#DIV/0!</v>
      </c>
      <c r="AA95" s="332" t="e">
        <f t="shared" si="49"/>
        <v>#DIV/0!</v>
      </c>
      <c r="AB95" s="332" t="e">
        <f t="shared" si="49"/>
        <v>#DIV/0!</v>
      </c>
      <c r="AC95" s="332" t="e">
        <f t="shared" si="49"/>
        <v>#DIV/0!</v>
      </c>
      <c r="AD95" s="332" t="e">
        <f t="shared" si="49"/>
        <v>#DIV/0!</v>
      </c>
      <c r="AE95" s="332" t="e">
        <f t="shared" si="49"/>
        <v>#DIV/0!</v>
      </c>
      <c r="AF95" s="332" t="e">
        <f t="shared" si="49"/>
        <v>#DIV/0!</v>
      </c>
      <c r="AG95" s="332" t="e">
        <f t="shared" si="49"/>
        <v>#DIV/0!</v>
      </c>
      <c r="AH95" s="332" t="e">
        <f t="shared" si="49"/>
        <v>#DIV/0!</v>
      </c>
      <c r="AI95" s="332" t="e">
        <f t="shared" si="49"/>
        <v>#DIV/0!</v>
      </c>
      <c r="AJ95" s="332" t="e">
        <f t="shared" si="49"/>
        <v>#DIV/0!</v>
      </c>
    </row>
    <row r="96" spans="2:36" ht="18" customHeight="1" x14ac:dyDescent="0.25">
      <c r="B96" s="392"/>
      <c r="C96" s="392"/>
      <c r="D96" s="333" t="s">
        <v>293</v>
      </c>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row>
    <row r="97" spans="2:36" ht="18" customHeight="1" x14ac:dyDescent="0.25">
      <c r="B97" s="392"/>
      <c r="C97" s="392"/>
      <c r="D97" s="333" t="s">
        <v>294</v>
      </c>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row>
    <row r="98" spans="2:36" ht="18" customHeight="1" x14ac:dyDescent="0.25">
      <c r="B98" s="392"/>
      <c r="C98" s="392"/>
      <c r="D98" s="333" t="s">
        <v>147</v>
      </c>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row>
    <row r="99" spans="2:36" ht="18" customHeight="1" x14ac:dyDescent="0.25">
      <c r="B99" s="392"/>
      <c r="C99" s="392"/>
      <c r="D99" s="333" t="s">
        <v>36</v>
      </c>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row>
    <row r="100" spans="2:36" ht="18" customHeight="1" x14ac:dyDescent="0.25">
      <c r="B100" s="392"/>
      <c r="C100" s="392"/>
      <c r="D100" s="333" t="s">
        <v>148</v>
      </c>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row>
    <row r="101" spans="2:36" ht="18" customHeight="1" x14ac:dyDescent="0.25">
      <c r="B101" s="392"/>
      <c r="C101" s="392"/>
      <c r="D101" s="333" t="s">
        <v>149</v>
      </c>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row>
    <row r="102" spans="2:36" ht="18" customHeight="1" x14ac:dyDescent="0.25">
      <c r="B102" s="392"/>
      <c r="C102" s="392"/>
      <c r="D102" s="333" t="s">
        <v>150</v>
      </c>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row>
    <row r="103" spans="2:36" ht="18" customHeight="1" x14ac:dyDescent="0.25">
      <c r="B103" s="392"/>
      <c r="C103" s="392"/>
      <c r="D103" s="333" t="s">
        <v>142</v>
      </c>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row>
    <row r="104" spans="2:36" ht="18" customHeight="1" x14ac:dyDescent="0.25">
      <c r="B104" s="392"/>
      <c r="C104" s="392"/>
      <c r="D104" s="333" t="s">
        <v>42</v>
      </c>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row>
    <row r="105" spans="2:36" ht="18" customHeight="1" x14ac:dyDescent="0.25">
      <c r="B105" s="392"/>
      <c r="C105" s="392"/>
      <c r="D105" s="333" t="s">
        <v>151</v>
      </c>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row>
    <row r="106" spans="2:36" ht="18" customHeight="1" x14ac:dyDescent="0.25">
      <c r="B106" s="392"/>
      <c r="C106" s="392"/>
      <c r="D106" s="333" t="s">
        <v>152</v>
      </c>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row>
    <row r="107" spans="2:36" ht="18" customHeight="1" x14ac:dyDescent="0.25">
      <c r="B107" s="392"/>
      <c r="C107" s="392"/>
      <c r="D107" s="333" t="s">
        <v>153</v>
      </c>
      <c r="E107" s="336"/>
      <c r="F107" s="336"/>
      <c r="G107" s="336"/>
      <c r="H107" s="336"/>
      <c r="I107" s="336"/>
      <c r="J107" s="336"/>
      <c r="K107" s="336"/>
      <c r="L107" s="336"/>
      <c r="M107" s="336"/>
      <c r="N107" s="336"/>
      <c r="O107" s="336"/>
      <c r="P107" s="336"/>
      <c r="Q107" s="335"/>
      <c r="R107" s="335"/>
      <c r="S107" s="335"/>
      <c r="T107" s="335"/>
      <c r="U107" s="335"/>
      <c r="V107" s="335"/>
      <c r="W107" s="335"/>
      <c r="X107" s="335"/>
      <c r="Y107" s="335"/>
      <c r="Z107" s="335"/>
      <c r="AA107" s="335"/>
      <c r="AB107" s="335"/>
      <c r="AC107" s="335"/>
      <c r="AD107" s="335"/>
      <c r="AE107" s="335"/>
      <c r="AF107" s="335"/>
      <c r="AG107" s="335"/>
      <c r="AH107" s="335"/>
      <c r="AI107" s="335"/>
      <c r="AJ107" s="335"/>
    </row>
    <row r="108" spans="2:36" ht="18" customHeight="1" x14ac:dyDescent="0.25">
      <c r="B108" s="392"/>
      <c r="C108" s="392"/>
      <c r="D108" s="333" t="s">
        <v>154</v>
      </c>
      <c r="E108" s="334" t="e">
        <f t="shared" ref="E108:Q108" si="50">E99/E104</f>
        <v>#DIV/0!</v>
      </c>
      <c r="F108" s="334" t="e">
        <f t="shared" si="50"/>
        <v>#DIV/0!</v>
      </c>
      <c r="G108" s="334" t="e">
        <f t="shared" si="50"/>
        <v>#DIV/0!</v>
      </c>
      <c r="H108" s="334" t="e">
        <f t="shared" si="50"/>
        <v>#DIV/0!</v>
      </c>
      <c r="I108" s="334" t="e">
        <f t="shared" si="50"/>
        <v>#DIV/0!</v>
      </c>
      <c r="J108" s="334" t="e">
        <f t="shared" si="50"/>
        <v>#DIV/0!</v>
      </c>
      <c r="K108" s="334" t="e">
        <f t="shared" si="50"/>
        <v>#DIV/0!</v>
      </c>
      <c r="L108" s="334" t="e">
        <f t="shared" si="50"/>
        <v>#DIV/0!</v>
      </c>
      <c r="M108" s="334" t="e">
        <f t="shared" si="50"/>
        <v>#DIV/0!</v>
      </c>
      <c r="N108" s="334" t="e">
        <f t="shared" si="50"/>
        <v>#DIV/0!</v>
      </c>
      <c r="O108" s="334" t="e">
        <f t="shared" si="50"/>
        <v>#DIV/0!</v>
      </c>
      <c r="P108" s="334" t="e">
        <f t="shared" si="50"/>
        <v>#DIV/0!</v>
      </c>
      <c r="Q108" s="334" t="e">
        <f t="shared" si="50"/>
        <v>#DIV/0!</v>
      </c>
      <c r="R108" s="334" t="e">
        <f t="shared" ref="R108:AJ108" si="51">R99/R104</f>
        <v>#DIV/0!</v>
      </c>
      <c r="S108" s="334" t="e">
        <f t="shared" si="51"/>
        <v>#DIV/0!</v>
      </c>
      <c r="T108" s="334" t="e">
        <f t="shared" si="51"/>
        <v>#DIV/0!</v>
      </c>
      <c r="U108" s="334" t="e">
        <f t="shared" si="51"/>
        <v>#DIV/0!</v>
      </c>
      <c r="V108" s="334" t="e">
        <f t="shared" si="51"/>
        <v>#DIV/0!</v>
      </c>
      <c r="W108" s="334" t="e">
        <f t="shared" si="51"/>
        <v>#DIV/0!</v>
      </c>
      <c r="X108" s="334" t="e">
        <f t="shared" si="51"/>
        <v>#DIV/0!</v>
      </c>
      <c r="Y108" s="334" t="e">
        <f t="shared" si="51"/>
        <v>#DIV/0!</v>
      </c>
      <c r="Z108" s="334" t="e">
        <f t="shared" si="51"/>
        <v>#DIV/0!</v>
      </c>
      <c r="AA108" s="334" t="e">
        <f t="shared" si="51"/>
        <v>#DIV/0!</v>
      </c>
      <c r="AB108" s="334" t="e">
        <f t="shared" si="51"/>
        <v>#DIV/0!</v>
      </c>
      <c r="AC108" s="334" t="e">
        <f t="shared" si="51"/>
        <v>#DIV/0!</v>
      </c>
      <c r="AD108" s="334" t="e">
        <f t="shared" si="51"/>
        <v>#DIV/0!</v>
      </c>
      <c r="AE108" s="334" t="e">
        <f t="shared" si="51"/>
        <v>#DIV/0!</v>
      </c>
      <c r="AF108" s="334" t="e">
        <f t="shared" si="51"/>
        <v>#DIV/0!</v>
      </c>
      <c r="AG108" s="334" t="e">
        <f t="shared" si="51"/>
        <v>#DIV/0!</v>
      </c>
      <c r="AH108" s="334" t="e">
        <f t="shared" si="51"/>
        <v>#DIV/0!</v>
      </c>
      <c r="AI108" s="334" t="e">
        <f t="shared" si="51"/>
        <v>#DIV/0!</v>
      </c>
      <c r="AJ108" s="334" t="e">
        <f t="shared" si="51"/>
        <v>#DIV/0!</v>
      </c>
    </row>
    <row r="109" spans="2:36" ht="18" customHeight="1" x14ac:dyDescent="0.25">
      <c r="B109" s="392"/>
      <c r="C109" s="392"/>
      <c r="D109" s="337" t="s">
        <v>295</v>
      </c>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338"/>
    </row>
    <row r="110" spans="2:36" ht="18" customHeight="1" x14ac:dyDescent="0.25">
      <c r="B110" s="392"/>
      <c r="C110" s="392"/>
      <c r="D110" s="337" t="s">
        <v>296</v>
      </c>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338"/>
    </row>
    <row r="111" spans="2:36" ht="18" customHeight="1" x14ac:dyDescent="0.25">
      <c r="B111" s="392"/>
      <c r="C111" s="392"/>
      <c r="D111" s="337" t="s">
        <v>155</v>
      </c>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39"/>
    </row>
    <row r="112" spans="2:36" ht="18" customHeight="1" x14ac:dyDescent="0.25">
      <c r="B112" s="392"/>
      <c r="C112" s="392"/>
      <c r="D112" s="337" t="s">
        <v>37</v>
      </c>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row>
    <row r="113" spans="2:36" ht="18" customHeight="1" x14ac:dyDescent="0.25">
      <c r="B113" s="392"/>
      <c r="C113" s="392"/>
      <c r="D113" s="337" t="s">
        <v>156</v>
      </c>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row>
    <row r="114" spans="2:36" ht="18" customHeight="1" x14ac:dyDescent="0.25">
      <c r="B114" s="392"/>
      <c r="C114" s="392"/>
      <c r="D114" s="337" t="s">
        <v>157</v>
      </c>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row>
    <row r="115" spans="2:36" ht="18" customHeight="1" x14ac:dyDescent="0.25">
      <c r="B115" s="392"/>
      <c r="C115" s="392"/>
      <c r="D115" s="337" t="s">
        <v>158</v>
      </c>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row>
    <row r="116" spans="2:36" ht="18" customHeight="1" x14ac:dyDescent="0.25">
      <c r="B116" s="392"/>
      <c r="C116" s="392"/>
      <c r="D116" s="337" t="s">
        <v>142</v>
      </c>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c r="AI116" s="339"/>
      <c r="AJ116" s="339"/>
    </row>
    <row r="117" spans="2:36" ht="18" customHeight="1" x14ac:dyDescent="0.25">
      <c r="B117" s="392"/>
      <c r="C117" s="392"/>
      <c r="D117" s="337" t="s">
        <v>43</v>
      </c>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c r="AI117" s="339"/>
      <c r="AJ117" s="339"/>
    </row>
    <row r="118" spans="2:36" ht="18" customHeight="1" x14ac:dyDescent="0.25">
      <c r="B118" s="392"/>
      <c r="C118" s="392"/>
      <c r="D118" s="337" t="s">
        <v>159</v>
      </c>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c r="AI118" s="339"/>
      <c r="AJ118" s="339"/>
    </row>
    <row r="119" spans="2:36" ht="18" customHeight="1" x14ac:dyDescent="0.25">
      <c r="B119" s="392"/>
      <c r="C119" s="392"/>
      <c r="D119" s="337" t="s">
        <v>160</v>
      </c>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339"/>
    </row>
    <row r="120" spans="2:36" ht="18" customHeight="1" x14ac:dyDescent="0.25">
      <c r="B120" s="392"/>
      <c r="C120" s="392"/>
      <c r="D120" s="337" t="s">
        <v>161</v>
      </c>
      <c r="E120" s="340"/>
      <c r="F120" s="340"/>
      <c r="G120" s="340"/>
      <c r="H120" s="340"/>
      <c r="I120" s="340"/>
      <c r="J120" s="340"/>
      <c r="K120" s="340"/>
      <c r="L120" s="340"/>
      <c r="M120" s="340"/>
      <c r="N120" s="340"/>
      <c r="O120" s="340"/>
      <c r="P120" s="340"/>
      <c r="Q120" s="339"/>
      <c r="R120" s="339"/>
      <c r="S120" s="339"/>
      <c r="T120" s="339"/>
      <c r="U120" s="339"/>
      <c r="V120" s="339"/>
      <c r="W120" s="339"/>
      <c r="X120" s="339"/>
      <c r="Y120" s="339"/>
      <c r="Z120" s="339"/>
      <c r="AA120" s="339"/>
      <c r="AB120" s="339"/>
      <c r="AC120" s="339"/>
      <c r="AD120" s="339"/>
      <c r="AE120" s="339"/>
      <c r="AF120" s="339"/>
      <c r="AG120" s="339"/>
      <c r="AH120" s="339"/>
      <c r="AI120" s="339"/>
      <c r="AJ120" s="339"/>
    </row>
    <row r="121" spans="2:36" ht="18" customHeight="1" x14ac:dyDescent="0.25">
      <c r="B121" s="392"/>
      <c r="C121" s="392"/>
      <c r="D121" s="337" t="s">
        <v>162</v>
      </c>
      <c r="E121" s="338" t="e">
        <f t="shared" ref="E121:Q121" si="52">E112/E117</f>
        <v>#DIV/0!</v>
      </c>
      <c r="F121" s="338" t="e">
        <f t="shared" si="52"/>
        <v>#DIV/0!</v>
      </c>
      <c r="G121" s="338" t="e">
        <f t="shared" si="52"/>
        <v>#DIV/0!</v>
      </c>
      <c r="H121" s="338" t="e">
        <f t="shared" si="52"/>
        <v>#DIV/0!</v>
      </c>
      <c r="I121" s="338" t="e">
        <f t="shared" si="52"/>
        <v>#DIV/0!</v>
      </c>
      <c r="J121" s="338" t="e">
        <f t="shared" si="52"/>
        <v>#DIV/0!</v>
      </c>
      <c r="K121" s="338" t="e">
        <f t="shared" si="52"/>
        <v>#DIV/0!</v>
      </c>
      <c r="L121" s="338" t="e">
        <f t="shared" si="52"/>
        <v>#DIV/0!</v>
      </c>
      <c r="M121" s="338" t="e">
        <f t="shared" si="52"/>
        <v>#DIV/0!</v>
      </c>
      <c r="N121" s="338" t="e">
        <f t="shared" si="52"/>
        <v>#DIV/0!</v>
      </c>
      <c r="O121" s="338" t="e">
        <f t="shared" si="52"/>
        <v>#DIV/0!</v>
      </c>
      <c r="P121" s="338" t="e">
        <f t="shared" si="52"/>
        <v>#DIV/0!</v>
      </c>
      <c r="Q121" s="338" t="e">
        <f t="shared" si="52"/>
        <v>#DIV/0!</v>
      </c>
      <c r="R121" s="338" t="e">
        <f t="shared" ref="R121:AJ121" si="53">R112/R117</f>
        <v>#DIV/0!</v>
      </c>
      <c r="S121" s="338" t="e">
        <f t="shared" si="53"/>
        <v>#DIV/0!</v>
      </c>
      <c r="T121" s="338" t="e">
        <f t="shared" si="53"/>
        <v>#DIV/0!</v>
      </c>
      <c r="U121" s="338" t="e">
        <f t="shared" si="53"/>
        <v>#DIV/0!</v>
      </c>
      <c r="V121" s="338" t="e">
        <f t="shared" si="53"/>
        <v>#DIV/0!</v>
      </c>
      <c r="W121" s="338" t="e">
        <f t="shared" si="53"/>
        <v>#DIV/0!</v>
      </c>
      <c r="X121" s="338" t="e">
        <f t="shared" si="53"/>
        <v>#DIV/0!</v>
      </c>
      <c r="Y121" s="338" t="e">
        <f t="shared" si="53"/>
        <v>#DIV/0!</v>
      </c>
      <c r="Z121" s="338" t="e">
        <f t="shared" si="53"/>
        <v>#DIV/0!</v>
      </c>
      <c r="AA121" s="338" t="e">
        <f t="shared" si="53"/>
        <v>#DIV/0!</v>
      </c>
      <c r="AB121" s="338" t="e">
        <f t="shared" si="53"/>
        <v>#DIV/0!</v>
      </c>
      <c r="AC121" s="338" t="e">
        <f t="shared" si="53"/>
        <v>#DIV/0!</v>
      </c>
      <c r="AD121" s="338" t="e">
        <f t="shared" si="53"/>
        <v>#DIV/0!</v>
      </c>
      <c r="AE121" s="338" t="e">
        <f t="shared" si="53"/>
        <v>#DIV/0!</v>
      </c>
      <c r="AF121" s="338" t="e">
        <f t="shared" si="53"/>
        <v>#DIV/0!</v>
      </c>
      <c r="AG121" s="338" t="e">
        <f t="shared" si="53"/>
        <v>#DIV/0!</v>
      </c>
      <c r="AH121" s="338" t="e">
        <f t="shared" si="53"/>
        <v>#DIV/0!</v>
      </c>
      <c r="AI121" s="338" t="e">
        <f t="shared" si="53"/>
        <v>#DIV/0!</v>
      </c>
      <c r="AJ121" s="338" t="e">
        <f t="shared" si="53"/>
        <v>#DIV/0!</v>
      </c>
    </row>
    <row r="122" spans="2:36" ht="18" customHeight="1" x14ac:dyDescent="0.25">
      <c r="B122" s="392"/>
      <c r="C122" s="392"/>
      <c r="D122" s="341" t="s">
        <v>297</v>
      </c>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row>
    <row r="123" spans="2:36" ht="18" customHeight="1" x14ac:dyDescent="0.25">
      <c r="B123" s="392"/>
      <c r="C123" s="392"/>
      <c r="D123" s="341" t="s">
        <v>298</v>
      </c>
      <c r="E123" s="342"/>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row>
    <row r="124" spans="2:36" ht="18" customHeight="1" x14ac:dyDescent="0.25">
      <c r="B124" s="392"/>
      <c r="C124" s="392"/>
      <c r="D124" s="341" t="s">
        <v>163</v>
      </c>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row>
    <row r="125" spans="2:36" ht="18" customHeight="1" x14ac:dyDescent="0.25">
      <c r="B125" s="392"/>
      <c r="C125" s="392"/>
      <c r="D125" s="341" t="s">
        <v>164</v>
      </c>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row>
    <row r="126" spans="2:36" ht="18" customHeight="1" x14ac:dyDescent="0.25">
      <c r="B126" s="392"/>
      <c r="C126" s="392"/>
      <c r="D126" s="341" t="s">
        <v>165</v>
      </c>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row>
    <row r="127" spans="2:36" ht="18" customHeight="1" x14ac:dyDescent="0.25">
      <c r="B127" s="392"/>
      <c r="C127" s="392"/>
      <c r="D127" s="341" t="s">
        <v>166</v>
      </c>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row>
    <row r="128" spans="2:36" ht="18" customHeight="1" x14ac:dyDescent="0.25">
      <c r="B128" s="392"/>
      <c r="C128" s="392"/>
      <c r="D128" s="341" t="s">
        <v>167</v>
      </c>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row>
    <row r="129" spans="2:36" ht="18" customHeight="1" x14ac:dyDescent="0.25">
      <c r="B129" s="392"/>
      <c r="C129" s="392"/>
      <c r="D129" s="341" t="s">
        <v>168</v>
      </c>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row>
    <row r="130" spans="2:36" ht="15.75" customHeight="1" x14ac:dyDescent="0.25">
      <c r="B130" s="392"/>
      <c r="C130" s="392"/>
      <c r="D130" s="341" t="s">
        <v>169</v>
      </c>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row>
    <row r="131" spans="2:36" ht="18" customHeight="1" x14ac:dyDescent="0.25">
      <c r="B131" s="393" t="s">
        <v>170</v>
      </c>
      <c r="C131" s="393"/>
      <c r="D131" s="307" t="s">
        <v>171</v>
      </c>
      <c r="E131" s="344">
        <f t="shared" ref="E131:K131" si="54">E67+E82</f>
        <v>272000000</v>
      </c>
      <c r="F131" s="344">
        <f t="shared" si="54"/>
        <v>271500000</v>
      </c>
      <c r="G131" s="344">
        <f t="shared" si="54"/>
        <v>253500000</v>
      </c>
      <c r="H131" s="344">
        <f t="shared" si="54"/>
        <v>26500000</v>
      </c>
      <c r="I131" s="344">
        <f t="shared" si="54"/>
        <v>23500000</v>
      </c>
      <c r="J131" s="344">
        <f t="shared" si="54"/>
        <v>9000000</v>
      </c>
      <c r="K131" s="344">
        <f t="shared" si="54"/>
        <v>7800000</v>
      </c>
      <c r="L131" s="344">
        <f t="shared" ref="L131:T131" si="55">L67+L82</f>
        <v>0</v>
      </c>
      <c r="M131" s="344">
        <f t="shared" si="55"/>
        <v>0</v>
      </c>
      <c r="N131" s="344">
        <f t="shared" si="55"/>
        <v>0</v>
      </c>
      <c r="O131" s="344">
        <f t="shared" si="55"/>
        <v>0</v>
      </c>
      <c r="P131" s="344">
        <f t="shared" si="55"/>
        <v>0</v>
      </c>
      <c r="Q131" s="344">
        <f t="shared" si="55"/>
        <v>0</v>
      </c>
      <c r="R131" s="344">
        <f t="shared" si="55"/>
        <v>0</v>
      </c>
      <c r="S131" s="344">
        <f t="shared" si="55"/>
        <v>0</v>
      </c>
      <c r="T131" s="344">
        <f t="shared" si="55"/>
        <v>0</v>
      </c>
      <c r="U131" s="344">
        <f t="shared" ref="U131:AJ131" si="56">U67+U82</f>
        <v>0</v>
      </c>
      <c r="V131" s="344">
        <f t="shared" si="56"/>
        <v>0</v>
      </c>
      <c r="W131" s="344">
        <f t="shared" si="56"/>
        <v>0</v>
      </c>
      <c r="X131" s="344">
        <f t="shared" si="56"/>
        <v>0</v>
      </c>
      <c r="Y131" s="344">
        <f t="shared" si="56"/>
        <v>0</v>
      </c>
      <c r="Z131" s="344">
        <f t="shared" si="56"/>
        <v>0</v>
      </c>
      <c r="AA131" s="344">
        <f t="shared" si="56"/>
        <v>0</v>
      </c>
      <c r="AB131" s="344">
        <f t="shared" si="56"/>
        <v>0</v>
      </c>
      <c r="AC131" s="344">
        <f t="shared" si="56"/>
        <v>0</v>
      </c>
      <c r="AD131" s="344">
        <f t="shared" si="56"/>
        <v>0</v>
      </c>
      <c r="AE131" s="344">
        <f t="shared" si="56"/>
        <v>0</v>
      </c>
      <c r="AF131" s="344">
        <f t="shared" si="56"/>
        <v>0</v>
      </c>
      <c r="AG131" s="344">
        <f t="shared" si="56"/>
        <v>0</v>
      </c>
      <c r="AH131" s="344">
        <f t="shared" si="56"/>
        <v>0</v>
      </c>
      <c r="AI131" s="344">
        <f t="shared" si="56"/>
        <v>0</v>
      </c>
      <c r="AJ131" s="344">
        <f t="shared" si="56"/>
        <v>0</v>
      </c>
    </row>
    <row r="132" spans="2:36" ht="18" customHeight="1" x14ac:dyDescent="0.25">
      <c r="B132" s="393"/>
      <c r="C132" s="393"/>
      <c r="D132" s="307" t="s">
        <v>172</v>
      </c>
      <c r="E132" s="332">
        <f t="shared" ref="E132:Q132" si="57">E67/E62</f>
        <v>8.6368102252363386</v>
      </c>
      <c r="F132" s="332">
        <f t="shared" si="57"/>
        <v>1.5711886868904621</v>
      </c>
      <c r="G132" s="332">
        <f t="shared" si="57"/>
        <v>1.1859204578885234</v>
      </c>
      <c r="H132" s="332">
        <f t="shared" si="57"/>
        <v>1.9294062998392041</v>
      </c>
      <c r="I132" s="332">
        <f t="shared" si="57"/>
        <v>1.735862709362586</v>
      </c>
      <c r="J132" s="332">
        <f t="shared" si="57"/>
        <v>1.2936686848377286</v>
      </c>
      <c r="K132" s="332">
        <f t="shared" si="57"/>
        <v>1.1304347826086956</v>
      </c>
      <c r="L132" s="332">
        <f t="shared" si="57"/>
        <v>0</v>
      </c>
      <c r="M132" s="332">
        <f t="shared" si="57"/>
        <v>0</v>
      </c>
      <c r="N132" s="332">
        <f t="shared" si="57"/>
        <v>0</v>
      </c>
      <c r="O132" s="332">
        <f t="shared" si="57"/>
        <v>0</v>
      </c>
      <c r="P132" s="332">
        <f t="shared" si="57"/>
        <v>0</v>
      </c>
      <c r="Q132" s="332" t="e">
        <f t="shared" si="57"/>
        <v>#DIV/0!</v>
      </c>
      <c r="R132" s="332" t="e">
        <f t="shared" ref="R132:AJ132" si="58">R67/R62</f>
        <v>#DIV/0!</v>
      </c>
      <c r="S132" s="332" t="e">
        <f t="shared" si="58"/>
        <v>#DIV/0!</v>
      </c>
      <c r="T132" s="332" t="e">
        <f t="shared" si="58"/>
        <v>#DIV/0!</v>
      </c>
      <c r="U132" s="332" t="e">
        <f t="shared" si="58"/>
        <v>#DIV/0!</v>
      </c>
      <c r="V132" s="332" t="e">
        <f t="shared" si="58"/>
        <v>#DIV/0!</v>
      </c>
      <c r="W132" s="332" t="e">
        <f t="shared" si="58"/>
        <v>#DIV/0!</v>
      </c>
      <c r="X132" s="332" t="e">
        <f t="shared" si="58"/>
        <v>#DIV/0!</v>
      </c>
      <c r="Y132" s="332" t="e">
        <f t="shared" si="58"/>
        <v>#DIV/0!</v>
      </c>
      <c r="Z132" s="332" t="e">
        <f t="shared" si="58"/>
        <v>#DIV/0!</v>
      </c>
      <c r="AA132" s="332" t="e">
        <f t="shared" si="58"/>
        <v>#DIV/0!</v>
      </c>
      <c r="AB132" s="332" t="e">
        <f t="shared" si="58"/>
        <v>#DIV/0!</v>
      </c>
      <c r="AC132" s="332" t="e">
        <f t="shared" si="58"/>
        <v>#DIV/0!</v>
      </c>
      <c r="AD132" s="332" t="e">
        <f t="shared" si="58"/>
        <v>#DIV/0!</v>
      </c>
      <c r="AE132" s="332" t="e">
        <f t="shared" si="58"/>
        <v>#DIV/0!</v>
      </c>
      <c r="AF132" s="332" t="e">
        <f t="shared" si="58"/>
        <v>#DIV/0!</v>
      </c>
      <c r="AG132" s="332" t="e">
        <f t="shared" si="58"/>
        <v>#DIV/0!</v>
      </c>
      <c r="AH132" s="332" t="e">
        <f t="shared" si="58"/>
        <v>#DIV/0!</v>
      </c>
      <c r="AI132" s="332" t="e">
        <f t="shared" si="58"/>
        <v>#DIV/0!</v>
      </c>
      <c r="AJ132" s="332" t="e">
        <f t="shared" si="58"/>
        <v>#DIV/0!</v>
      </c>
    </row>
    <row r="133" spans="2:36" ht="21" customHeight="1" x14ac:dyDescent="0.25">
      <c r="B133" s="393"/>
      <c r="C133" s="393"/>
      <c r="D133" s="307" t="s">
        <v>173</v>
      </c>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330"/>
      <c r="AJ133" s="330"/>
    </row>
    <row r="134" spans="2:36" ht="44.25" customHeight="1" x14ac:dyDescent="0.25">
      <c r="B134" s="393"/>
      <c r="C134" s="393"/>
      <c r="D134" s="345" t="s">
        <v>220</v>
      </c>
      <c r="E134" s="330"/>
      <c r="F134" s="330"/>
      <c r="G134" s="330"/>
      <c r="H134" s="330"/>
      <c r="I134" s="330"/>
      <c r="J134" s="330"/>
      <c r="K134" s="330"/>
      <c r="L134" s="330"/>
      <c r="M134" s="330"/>
      <c r="N134" s="330"/>
      <c r="O134" s="330"/>
      <c r="P134" s="330"/>
      <c r="Q134" s="330"/>
      <c r="R134" s="330"/>
      <c r="S134" s="330"/>
      <c r="T134" s="330"/>
      <c r="U134" s="330"/>
      <c r="V134" s="330"/>
      <c r="W134" s="330"/>
      <c r="X134" s="330"/>
      <c r="Y134" s="330"/>
      <c r="Z134" s="330"/>
      <c r="AA134" s="330"/>
      <c r="AB134" s="330"/>
      <c r="AC134" s="330"/>
      <c r="AD134" s="330"/>
      <c r="AE134" s="330"/>
      <c r="AF134" s="330"/>
      <c r="AG134" s="330"/>
      <c r="AH134" s="330"/>
      <c r="AI134" s="330"/>
      <c r="AJ134" s="330"/>
    </row>
    <row r="135" spans="2:36" ht="18" customHeight="1" x14ac:dyDescent="0.25">
      <c r="B135" s="392" t="s">
        <v>40</v>
      </c>
      <c r="C135" s="392"/>
      <c r="D135" s="307" t="s">
        <v>44</v>
      </c>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row>
    <row r="136" spans="2:36" ht="18" customHeight="1" x14ac:dyDescent="0.25">
      <c r="B136" s="392"/>
      <c r="C136" s="392"/>
      <c r="D136" s="307" t="s">
        <v>20</v>
      </c>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row>
    <row r="137" spans="2:36" ht="18" customHeight="1" x14ac:dyDescent="0.25">
      <c r="B137" s="392"/>
      <c r="C137" s="392"/>
      <c r="D137" s="307" t="s">
        <v>64</v>
      </c>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row>
    <row r="138" spans="2:36" ht="18" customHeight="1" x14ac:dyDescent="0.25">
      <c r="B138" s="392"/>
      <c r="C138" s="392"/>
      <c r="D138" s="307" t="s">
        <v>25</v>
      </c>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row>
    <row r="139" spans="2:36" ht="18" customHeight="1" x14ac:dyDescent="0.25">
      <c r="B139" s="392"/>
      <c r="C139" s="392"/>
      <c r="D139" s="307" t="s">
        <v>45</v>
      </c>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row>
    <row r="140" spans="2:36" ht="18" customHeight="1" x14ac:dyDescent="0.25">
      <c r="B140" s="392"/>
      <c r="C140" s="392"/>
      <c r="D140" s="307" t="s">
        <v>46</v>
      </c>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row>
    <row r="141" spans="2:36" ht="18" customHeight="1" x14ac:dyDescent="0.25">
      <c r="B141" s="392"/>
      <c r="C141" s="392"/>
      <c r="D141" s="307" t="s">
        <v>66</v>
      </c>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row>
    <row r="142" spans="2:36" ht="18" customHeight="1" x14ac:dyDescent="0.25">
      <c r="B142" s="392"/>
      <c r="C142" s="392"/>
      <c r="D142" s="307" t="s">
        <v>47</v>
      </c>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row>
    <row r="143" spans="2:36" ht="18" customHeight="1" x14ac:dyDescent="0.25">
      <c r="B143" s="392"/>
      <c r="C143" s="392"/>
      <c r="D143" s="307" t="s">
        <v>48</v>
      </c>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row>
    <row r="144" spans="2:36" ht="18" customHeight="1" x14ac:dyDescent="0.25">
      <c r="B144" s="392"/>
      <c r="C144" s="392"/>
      <c r="D144" s="307" t="s">
        <v>49</v>
      </c>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row>
    <row r="145" spans="2:36" ht="18" customHeight="1" x14ac:dyDescent="0.25">
      <c r="B145" s="392"/>
      <c r="C145" s="392"/>
      <c r="D145" s="307" t="s">
        <v>65</v>
      </c>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row>
    <row r="146" spans="2:36" ht="18" customHeight="1" x14ac:dyDescent="0.25">
      <c r="B146" s="392"/>
      <c r="C146" s="392"/>
      <c r="D146" s="307" t="s">
        <v>50</v>
      </c>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row>
    <row r="147" spans="2:36" ht="18" customHeight="1" x14ac:dyDescent="0.25">
      <c r="B147" s="392" t="s">
        <v>289</v>
      </c>
      <c r="C147" s="392"/>
      <c r="D147" s="347" t="s">
        <v>266</v>
      </c>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row>
    <row r="148" spans="2:36" ht="18" customHeight="1" x14ac:dyDescent="0.25">
      <c r="B148" s="392"/>
      <c r="C148" s="392"/>
      <c r="D148" s="347" t="s">
        <v>268</v>
      </c>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8"/>
      <c r="AJ148" s="348"/>
    </row>
    <row r="149" spans="2:36" ht="18" customHeight="1" x14ac:dyDescent="0.25">
      <c r="B149" s="392"/>
      <c r="C149" s="392"/>
      <c r="D149" s="347" t="s">
        <v>270</v>
      </c>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8"/>
    </row>
    <row r="150" spans="2:36" ht="18" customHeight="1" x14ac:dyDescent="0.25">
      <c r="B150" s="392"/>
      <c r="C150" s="392"/>
      <c r="D150" s="347" t="s">
        <v>272</v>
      </c>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row>
    <row r="151" spans="2:36" ht="18" customHeight="1" x14ac:dyDescent="0.25">
      <c r="B151" s="392"/>
      <c r="C151" s="392"/>
      <c r="D151" s="347" t="s">
        <v>274</v>
      </c>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row>
    <row r="152" spans="2:36" ht="18" customHeight="1" x14ac:dyDescent="0.25">
      <c r="B152" s="392"/>
      <c r="C152" s="392"/>
      <c r="D152" s="347" t="s">
        <v>276</v>
      </c>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8"/>
      <c r="AJ152" s="348"/>
    </row>
    <row r="153" spans="2:36" ht="18" customHeight="1" x14ac:dyDescent="0.25">
      <c r="B153" s="392" t="s">
        <v>299</v>
      </c>
      <c r="C153" s="392"/>
      <c r="D153" s="394" t="s">
        <v>346</v>
      </c>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row>
    <row r="154" spans="2:36" ht="18" customHeight="1" x14ac:dyDescent="0.25">
      <c r="B154" s="392"/>
      <c r="C154" s="392"/>
      <c r="D154" s="394"/>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row>
    <row r="155" spans="2:36" ht="18" customHeight="1" x14ac:dyDescent="0.25">
      <c r="B155" s="392"/>
      <c r="C155" s="392"/>
      <c r="D155" s="394" t="s">
        <v>347</v>
      </c>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row>
    <row r="156" spans="2:36" ht="18" customHeight="1" x14ac:dyDescent="0.25">
      <c r="B156" s="392"/>
      <c r="C156" s="392"/>
      <c r="D156" s="394"/>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c r="AI156" s="349"/>
      <c r="AJ156" s="349"/>
    </row>
    <row r="157" spans="2:36" ht="18" customHeight="1" x14ac:dyDescent="0.25">
      <c r="B157" s="392"/>
      <c r="C157" s="392"/>
      <c r="D157" s="394" t="s">
        <v>348</v>
      </c>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row>
    <row r="158" spans="2:36" ht="18" customHeight="1" x14ac:dyDescent="0.25">
      <c r="B158" s="392"/>
      <c r="C158" s="392"/>
      <c r="D158" s="394"/>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row>
    <row r="159" spans="2:36" ht="18" customHeight="1" x14ac:dyDescent="0.25">
      <c r="B159" s="392"/>
      <c r="C159" s="392"/>
      <c r="D159" s="394" t="s">
        <v>349</v>
      </c>
      <c r="E159" s="349"/>
      <c r="F159" s="349"/>
      <c r="G159" s="349"/>
      <c r="H159" s="349"/>
      <c r="I159" s="349"/>
      <c r="J159" s="349"/>
      <c r="K159" s="349"/>
      <c r="L159" s="349"/>
      <c r="M159" s="349"/>
      <c r="N159" s="349"/>
      <c r="O159" s="349"/>
      <c r="P159" s="349"/>
      <c r="Q159" s="349"/>
      <c r="R159" s="349"/>
      <c r="S159" s="349"/>
      <c r="T159" s="349"/>
      <c r="U159" s="349"/>
      <c r="V159" s="349"/>
      <c r="W159" s="349"/>
      <c r="X159" s="349"/>
      <c r="Y159" s="349"/>
      <c r="Z159" s="349"/>
      <c r="AA159" s="349"/>
      <c r="AB159" s="349"/>
      <c r="AC159" s="349"/>
      <c r="AD159" s="349"/>
      <c r="AE159" s="349"/>
      <c r="AF159" s="349"/>
      <c r="AG159" s="349"/>
      <c r="AH159" s="349"/>
      <c r="AI159" s="349"/>
      <c r="AJ159" s="349"/>
    </row>
    <row r="160" spans="2:36" ht="18" customHeight="1" x14ac:dyDescent="0.25">
      <c r="B160" s="392"/>
      <c r="C160" s="392"/>
      <c r="D160" s="394"/>
      <c r="E160" s="349"/>
      <c r="F160" s="349"/>
      <c r="G160" s="349"/>
      <c r="H160" s="349"/>
      <c r="I160" s="349"/>
      <c r="J160" s="349"/>
      <c r="K160" s="349"/>
      <c r="L160" s="349"/>
      <c r="M160" s="349"/>
      <c r="N160" s="349"/>
      <c r="O160" s="349"/>
      <c r="P160" s="349"/>
      <c r="Q160" s="349"/>
      <c r="R160" s="349"/>
      <c r="S160" s="349"/>
      <c r="T160" s="349"/>
      <c r="U160" s="349"/>
      <c r="V160" s="349"/>
      <c r="W160" s="349"/>
      <c r="X160" s="349"/>
      <c r="Y160" s="349"/>
      <c r="Z160" s="349"/>
      <c r="AA160" s="349"/>
      <c r="AB160" s="349"/>
      <c r="AC160" s="349"/>
      <c r="AD160" s="349"/>
      <c r="AE160" s="349"/>
      <c r="AF160" s="349"/>
      <c r="AG160" s="349"/>
      <c r="AH160" s="349"/>
      <c r="AI160" s="349"/>
      <c r="AJ160" s="349"/>
    </row>
    <row r="161" spans="2:36" ht="18" customHeight="1" x14ac:dyDescent="0.25">
      <c r="B161" s="392"/>
      <c r="C161" s="392"/>
      <c r="D161" s="394" t="s">
        <v>350</v>
      </c>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row>
    <row r="162" spans="2:36" ht="18" customHeight="1" x14ac:dyDescent="0.25">
      <c r="B162" s="392"/>
      <c r="C162" s="392"/>
      <c r="D162" s="394"/>
      <c r="E162" s="349"/>
      <c r="F162" s="349"/>
      <c r="G162" s="349"/>
      <c r="H162" s="349"/>
      <c r="I162" s="349"/>
      <c r="J162" s="349"/>
      <c r="K162" s="349"/>
      <c r="L162" s="349"/>
      <c r="M162" s="349"/>
      <c r="N162" s="349"/>
      <c r="O162" s="349"/>
      <c r="P162" s="349"/>
      <c r="Q162" s="349"/>
      <c r="R162" s="349"/>
      <c r="S162" s="349"/>
      <c r="T162" s="349"/>
      <c r="U162" s="349"/>
      <c r="V162" s="349"/>
      <c r="W162" s="349"/>
      <c r="X162" s="349"/>
      <c r="Y162" s="349"/>
      <c r="Z162" s="349"/>
      <c r="AA162" s="349"/>
      <c r="AB162" s="349"/>
      <c r="AC162" s="349"/>
      <c r="AD162" s="349"/>
      <c r="AE162" s="349"/>
      <c r="AF162" s="349"/>
      <c r="AG162" s="349"/>
      <c r="AH162" s="349"/>
      <c r="AI162" s="349"/>
      <c r="AJ162" s="349"/>
    </row>
    <row r="163" spans="2:36" ht="18" customHeight="1" x14ac:dyDescent="0.25">
      <c r="B163" s="392"/>
      <c r="C163" s="392"/>
      <c r="D163" s="394" t="s">
        <v>351</v>
      </c>
      <c r="E163" s="349"/>
      <c r="F163" s="349"/>
      <c r="G163" s="349"/>
      <c r="H163" s="349"/>
      <c r="I163" s="349"/>
      <c r="J163" s="349"/>
      <c r="K163" s="349"/>
      <c r="L163" s="349"/>
      <c r="M163" s="349"/>
      <c r="N163" s="349"/>
      <c r="O163" s="349"/>
      <c r="P163" s="349"/>
      <c r="Q163" s="349"/>
      <c r="R163" s="349"/>
      <c r="S163" s="349"/>
      <c r="T163" s="349"/>
      <c r="U163" s="349"/>
      <c r="V163" s="349"/>
      <c r="W163" s="349"/>
      <c r="X163" s="349"/>
      <c r="Y163" s="349"/>
      <c r="Z163" s="349"/>
      <c r="AA163" s="349"/>
      <c r="AB163" s="349"/>
      <c r="AC163" s="349"/>
      <c r="AD163" s="349"/>
      <c r="AE163" s="349"/>
      <c r="AF163" s="349"/>
      <c r="AG163" s="349"/>
      <c r="AH163" s="349"/>
      <c r="AI163" s="349"/>
      <c r="AJ163" s="349"/>
    </row>
    <row r="164" spans="2:36" ht="18" customHeight="1" x14ac:dyDescent="0.25">
      <c r="B164" s="392"/>
      <c r="C164" s="392"/>
      <c r="D164" s="394"/>
      <c r="E164" s="349"/>
      <c r="F164" s="349"/>
      <c r="G164" s="349"/>
      <c r="H164" s="349"/>
      <c r="I164" s="349"/>
      <c r="J164" s="349"/>
      <c r="K164" s="349"/>
      <c r="L164" s="349"/>
      <c r="M164" s="349"/>
      <c r="N164" s="349"/>
      <c r="O164" s="349"/>
      <c r="P164" s="349"/>
      <c r="Q164" s="349"/>
      <c r="R164" s="349"/>
      <c r="S164" s="349"/>
      <c r="T164" s="349"/>
      <c r="U164" s="349"/>
      <c r="V164" s="349"/>
      <c r="W164" s="349"/>
      <c r="X164" s="349"/>
      <c r="Y164" s="349"/>
      <c r="Z164" s="349"/>
      <c r="AA164" s="349"/>
      <c r="AB164" s="349"/>
      <c r="AC164" s="349"/>
      <c r="AD164" s="349"/>
      <c r="AE164" s="349"/>
      <c r="AF164" s="349"/>
      <c r="AG164" s="349"/>
      <c r="AH164" s="349"/>
      <c r="AI164" s="349"/>
      <c r="AJ164" s="349"/>
    </row>
    <row r="165" spans="2:36" ht="18" customHeight="1" x14ac:dyDescent="0.25">
      <c r="B165" s="392"/>
      <c r="C165" s="392"/>
      <c r="D165" s="394" t="s">
        <v>352</v>
      </c>
      <c r="E165" s="349"/>
      <c r="F165" s="349"/>
      <c r="G165" s="349"/>
      <c r="H165" s="349"/>
      <c r="I165" s="349"/>
      <c r="J165" s="349"/>
      <c r="K165" s="349"/>
      <c r="L165" s="349"/>
      <c r="M165" s="349"/>
      <c r="N165" s="349"/>
      <c r="O165" s="349"/>
      <c r="P165" s="349"/>
      <c r="Q165" s="349"/>
      <c r="R165" s="349"/>
      <c r="S165" s="349"/>
      <c r="T165" s="349"/>
      <c r="U165" s="349"/>
      <c r="V165" s="349"/>
      <c r="W165" s="349"/>
      <c r="X165" s="349"/>
      <c r="Y165" s="349"/>
      <c r="Z165" s="349"/>
      <c r="AA165" s="349"/>
      <c r="AB165" s="349"/>
      <c r="AC165" s="349"/>
      <c r="AD165" s="349"/>
      <c r="AE165" s="349"/>
      <c r="AF165" s="349"/>
      <c r="AG165" s="349"/>
      <c r="AH165" s="349"/>
      <c r="AI165" s="349"/>
      <c r="AJ165" s="349"/>
    </row>
    <row r="166" spans="2:36" ht="18" customHeight="1" x14ac:dyDescent="0.25">
      <c r="B166" s="392"/>
      <c r="C166" s="392"/>
      <c r="D166" s="394"/>
      <c r="E166" s="349"/>
      <c r="F166" s="349"/>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row>
    <row r="167" spans="2:36" ht="18" customHeight="1" x14ac:dyDescent="0.25">
      <c r="B167" s="392"/>
      <c r="C167" s="392"/>
      <c r="D167" s="394" t="s">
        <v>353</v>
      </c>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9"/>
      <c r="AD167" s="349"/>
      <c r="AE167" s="349"/>
      <c r="AF167" s="349"/>
      <c r="AG167" s="349"/>
      <c r="AH167" s="349"/>
      <c r="AI167" s="349"/>
      <c r="AJ167" s="349"/>
    </row>
    <row r="168" spans="2:36" ht="18" customHeight="1" x14ac:dyDescent="0.25">
      <c r="B168" s="392"/>
      <c r="C168" s="392"/>
      <c r="D168" s="394"/>
      <c r="E168" s="349"/>
      <c r="F168" s="349"/>
      <c r="G168" s="349"/>
      <c r="H168" s="349"/>
      <c r="I168" s="349"/>
      <c r="J168" s="349"/>
      <c r="K168" s="349"/>
      <c r="L168" s="349"/>
      <c r="M168" s="349"/>
      <c r="N168" s="349"/>
      <c r="O168" s="349"/>
      <c r="P168" s="349"/>
      <c r="Q168" s="349"/>
      <c r="R168" s="349"/>
      <c r="S168" s="349"/>
      <c r="T168" s="349"/>
      <c r="U168" s="349"/>
      <c r="V168" s="349"/>
      <c r="W168" s="349"/>
      <c r="X168" s="349"/>
      <c r="Y168" s="349"/>
      <c r="Z168" s="349"/>
      <c r="AA168" s="349"/>
      <c r="AB168" s="349"/>
      <c r="AC168" s="349"/>
      <c r="AD168" s="349"/>
      <c r="AE168" s="349"/>
      <c r="AF168" s="349"/>
      <c r="AG168" s="349"/>
      <c r="AH168" s="349"/>
      <c r="AI168" s="349"/>
      <c r="AJ168" s="349"/>
    </row>
    <row r="169" spans="2:36" ht="18" customHeight="1" x14ac:dyDescent="0.25">
      <c r="B169" s="392"/>
      <c r="C169" s="392"/>
      <c r="D169" s="394" t="s">
        <v>354</v>
      </c>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row>
    <row r="170" spans="2:36" ht="18" customHeight="1" x14ac:dyDescent="0.25">
      <c r="B170" s="392"/>
      <c r="C170" s="392"/>
      <c r="D170" s="394"/>
      <c r="E170" s="349"/>
      <c r="F170" s="349"/>
      <c r="G170" s="349"/>
      <c r="H170" s="349"/>
      <c r="I170" s="349"/>
      <c r="J170" s="349"/>
      <c r="K170" s="349"/>
      <c r="L170" s="349"/>
      <c r="M170" s="349"/>
      <c r="N170" s="349"/>
      <c r="O170" s="349"/>
      <c r="P170" s="349"/>
      <c r="Q170" s="349"/>
      <c r="R170" s="349"/>
      <c r="S170" s="349"/>
      <c r="T170" s="349"/>
      <c r="U170" s="349"/>
      <c r="V170" s="349"/>
      <c r="W170" s="349"/>
      <c r="X170" s="349"/>
      <c r="Y170" s="349"/>
      <c r="Z170" s="349"/>
      <c r="AA170" s="349"/>
      <c r="AB170" s="349"/>
      <c r="AC170" s="349"/>
      <c r="AD170" s="349"/>
      <c r="AE170" s="349"/>
      <c r="AF170" s="349"/>
      <c r="AG170" s="349"/>
      <c r="AH170" s="349"/>
      <c r="AI170" s="349"/>
      <c r="AJ170" s="349"/>
    </row>
    <row r="171" spans="2:36" ht="18" customHeight="1" x14ac:dyDescent="0.25">
      <c r="B171" s="392"/>
      <c r="C171" s="392"/>
      <c r="D171" s="394" t="s">
        <v>355</v>
      </c>
      <c r="E171" s="349"/>
      <c r="F171" s="349"/>
      <c r="G171" s="349"/>
      <c r="H171" s="349"/>
      <c r="I171" s="349"/>
      <c r="J171" s="349"/>
      <c r="K171" s="349"/>
      <c r="L171" s="349"/>
      <c r="M171" s="349"/>
      <c r="N171" s="349"/>
      <c r="O171" s="349"/>
      <c r="P171" s="349"/>
      <c r="Q171" s="349"/>
      <c r="R171" s="349"/>
      <c r="S171" s="349"/>
      <c r="T171" s="349"/>
      <c r="U171" s="349"/>
      <c r="V171" s="349"/>
      <c r="W171" s="349"/>
      <c r="X171" s="349"/>
      <c r="Y171" s="349"/>
      <c r="Z171" s="349"/>
      <c r="AA171" s="349"/>
      <c r="AB171" s="349"/>
      <c r="AC171" s="349"/>
      <c r="AD171" s="349"/>
      <c r="AE171" s="349"/>
      <c r="AF171" s="349"/>
      <c r="AG171" s="349"/>
      <c r="AH171" s="349"/>
      <c r="AI171" s="349"/>
      <c r="AJ171" s="349"/>
    </row>
    <row r="172" spans="2:36" ht="18" customHeight="1" x14ac:dyDescent="0.25">
      <c r="B172" s="392"/>
      <c r="C172" s="392"/>
      <c r="D172" s="394"/>
      <c r="E172" s="349"/>
      <c r="F172" s="349"/>
      <c r="G172" s="349"/>
      <c r="H172" s="349"/>
      <c r="I172" s="349"/>
      <c r="J172" s="349"/>
      <c r="K172" s="349"/>
      <c r="L172" s="349"/>
      <c r="M172" s="349"/>
      <c r="N172" s="349"/>
      <c r="O172" s="349"/>
      <c r="P172" s="349"/>
      <c r="Q172" s="349"/>
      <c r="R172" s="349"/>
      <c r="S172" s="349"/>
      <c r="T172" s="349"/>
      <c r="U172" s="349"/>
      <c r="V172" s="349"/>
      <c r="W172" s="349"/>
      <c r="X172" s="349"/>
      <c r="Y172" s="349"/>
      <c r="Z172" s="349"/>
      <c r="AA172" s="349"/>
      <c r="AB172" s="349"/>
      <c r="AC172" s="349"/>
      <c r="AD172" s="349"/>
      <c r="AE172" s="349"/>
      <c r="AF172" s="349"/>
      <c r="AG172" s="349"/>
      <c r="AH172" s="349"/>
      <c r="AI172" s="349"/>
      <c r="AJ172" s="349"/>
    </row>
  </sheetData>
  <sheetProtection algorithmName="SHA-512" hashValue="3BeUykkDOdCi2mXQvB2yYEUnk6CrN0HmDek3HhUP3SY54PY9q6gA+vtANNet8m84fQ0Eq5MBHAI2L1CFJ25O3w==" saltValue="NLBdynTqYCECYn1Xo8bTSw=="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P50">
      <formula1>0</formula1>
    </dataValidation>
    <dataValidation type="whole" errorStyle="warning" operator="greaterThanOrEqual" allowBlank="1" showInputMessage="1" showErrorMessage="1" errorTitle="اطلاعات" error="لطفا در ورود اطلاعات دقت فرمایید" sqref="E72:P77">
      <formula1>0</formula1>
    </dataValidation>
    <dataValidation type="whole" errorStyle="warning" operator="greaterThanOrEqual" allowBlank="1" showInputMessage="1" showErrorMessage="1" errorTitle="اطلاعات" error="لطفا در وارد کردن مبالغ و اعداد دقت فرمایید." sqref="E66:P70 E63:P63">
      <formula1>0</formula1>
    </dataValidation>
    <dataValidation type="whole" errorStyle="warning" operator="greaterThanOrEqual" allowBlank="1" showInputMessage="1" showErrorMessage="1" errorTitle="اطلاعات" error="لطفا در انتخاب مبلغ دقت فرمایید." sqref="E59:P59 E51:P52 E54:P56">
      <formula1>0</formula1>
    </dataValidation>
    <dataValidation type="list" allowBlank="1" showInputMessage="1" showErrorMessage="1" sqref="E125:P125">
      <formula1>"کانون,تاک,خودگروه"</formula1>
    </dataValidation>
    <dataValidation type="list" allowBlank="1" showInputMessage="1" showErrorMessage="1" sqref="E133:P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02:P107 E89:P94 E115:P120">
      <formula1>0</formula1>
    </dataValidation>
    <dataValidation type="whole" errorStyle="warning" operator="greaterThanOrEqual" allowBlank="1" showInputMessage="1" showErrorMessage="1" errorTitle="اطلاعات" error="در ورود اطلاعات دقت فرمایید." prompt="فقط عدد وارد شود." sqref="E85:P87 E98:P100 E111:P113">
      <formula1>0</formula1>
    </dataValidation>
    <dataValidation type="whole" errorStyle="warning" operator="greaterThanOrEqual" allowBlank="1" showInputMessage="1" showErrorMessage="1" errorTitle="اطلاعات" error="لطفا در ورود اطلاعات دقت فرمایید." sqref="E81:AJ81">
      <formula1>0</formula1>
    </dataValidation>
    <dataValidation type="list" allowBlank="1" showInputMessage="1" showErrorMessage="1" sqref="E8:AJ8">
      <formula1>"فعال,غیرفعال,منحل شده"</formula1>
    </dataValidation>
    <dataValidation type="list" allowBlank="1" showInputMessage="1" showErrorMessage="1" sqref="E35:AJ38">
      <formula1>"قوی,متوسط,ضعیف"</formula1>
    </dataValidation>
    <dataValidation type="list" allowBlank="1" showInputMessage="1" showErrorMessage="1" sqref="E45:AJ45 E39:AJ39">
      <formula1>"دارد,ندارد"</formula1>
    </dataValidation>
    <dataValidation type="list" allowBlank="1" showInputMessage="1" showErrorMessage="1" sqref="E40:AJ40">
      <formula1>"ندارد,گروه یار,خزانه دار,منشی"</formula1>
    </dataValidation>
    <dataValidation type="list" allowBlank="1" showInputMessage="1" showErrorMessage="1" sqref="E41:AJ41">
      <formula1>"بلی,خیر,تشکیل نشده"</formula1>
    </dataValidation>
    <dataValidation type="list" allowBlank="1" showInputMessage="1" showErrorMessage="1" sqref="E42:AJ42">
      <formula1>"ماهانه,15 روز یکبار, کمتر از 15 روز"</formula1>
    </dataValidation>
    <dataValidation type="list" allowBlank="1" showInputMessage="1" showErrorMessage="1" sqref="E44:AJ44">
      <formula1>"مرتب,نامرتب"</formula1>
    </dataValidation>
    <dataValidation type="list" allowBlank="1" showInputMessage="1" showErrorMessage="1" sqref="E47:AJ47">
      <formula1>"انجام شده,انجام نشده"</formula1>
    </dataValidation>
    <dataValidation type="list" allowBlank="1" showInputMessage="1" showErrorMessage="1" sqref="E46:AJ46">
      <formula1>"1,2,3,4,5,6,7,8,9,10,11,12,13,14,15,16,17,18,19,20,21,22,23,24,25,26,27,28,29,30,31"</formula1>
    </dataValidation>
    <dataValidation type="list" allowBlank="1" showInputMessage="1" showErrorMessage="1" sqref="E48:AJ48">
      <formula1>"بی نقض,دارای اشتباه کم,اشتباه زیاد"</formula1>
    </dataValidation>
    <dataValidation type="list" allowBlank="1" showInputMessage="1" showErrorMessage="1" sqref="E49:AJ49">
      <formula1>"هفتگی,ده هفته یکبار,ماهانه"</formula1>
    </dataValidation>
    <dataValidation type="list" allowBlank="1" showInputMessage="1" showErrorMessage="1" sqref="E18:AJ18">
      <formula1>"الف1,الف2,الف3,الف4,الف5,الف6,الف7,ب1,ب2,ب3,ب4,ب5,ب6,ب7,پ1,پ2,پ3,پ4,پ5,پ6,پ7,پ8,پ9,پ10,پ11,پ12,پ13,پ14,ت1,ت2,ت3,ت4,ت5,ت6,ت7,ت8,ت9,ت10,ت11"</formula1>
    </dataValidation>
    <dataValidation type="list" allowBlank="1" showInputMessage="1" showErrorMessage="1" sqref="E147:AJ147">
      <formula1>"ب7,پرداخت شد,کسر شد,منحل شده"</formula1>
    </dataValidation>
    <dataValidation type="list" allowBlank="1" showInputMessage="1" showErrorMessage="1" sqref="E148:AJ148">
      <formula1>"پ9,پرداخت شد,کسر شد,منحل شده"</formula1>
    </dataValidation>
    <dataValidation type="list" allowBlank="1" showInputMessage="1" showErrorMessage="1" sqref="E149:AJ149">
      <formula1>"ت1,پرداخت شد,کسر شد,منحل شده"</formula1>
    </dataValidation>
    <dataValidation type="list" allowBlank="1" showInputMessage="1" showErrorMessage="1" sqref="E150:AJ150">
      <formula1>"ت7,پرداخت شد,کسر شد,منحل شده"</formula1>
    </dataValidation>
    <dataValidation type="list" allowBlank="1" showInputMessage="1" showErrorMessage="1" sqref="E151:AJ151">
      <formula1>"ت9,پرداخت شد,کسر شد,منحل شده"</formula1>
    </dataValidation>
    <dataValidation type="list" allowBlank="1" showInputMessage="1" showErrorMessage="1" sqref="E152:AJ152">
      <formula1>"ت11,پرداخت شد,کسر شد,منحل شده"</formula1>
    </dataValidation>
    <dataValidation type="list" allowBlank="1" showInputMessage="1" showErrorMessage="1" sqref="E156:AJ156 E158:AJ158 E160:AJ160 E162:AJ162 E164:AJ164 E166:AJ166 E168:AJ168 E170:AJ170 E172:AJ172 E154:AJ154">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83"/>
  <sheetViews>
    <sheetView rightToLeft="1" zoomScale="89" zoomScaleNormal="89" workbookViewId="0">
      <selection activeCell="E4" sqref="E4"/>
    </sheetView>
  </sheetViews>
  <sheetFormatPr defaultRowHeight="18" x14ac:dyDescent="0.25"/>
  <cols>
    <col min="1" max="1" width="1.28515625" style="1" customWidth="1"/>
    <col min="2" max="2" width="6.7109375" style="1" customWidth="1"/>
    <col min="3" max="3" width="9.140625" style="1"/>
    <col min="4" max="4" width="10.42578125" style="1" customWidth="1"/>
    <col min="5" max="5" width="12.85546875" style="1" customWidth="1"/>
    <col min="6" max="6" width="12.5703125" style="1" customWidth="1"/>
    <col min="7" max="7" width="14" style="1" customWidth="1"/>
    <col min="8" max="8" width="13" style="1" customWidth="1"/>
    <col min="9" max="9" width="12.5703125" style="1" customWidth="1"/>
    <col min="10" max="10" width="11.7109375" style="1" customWidth="1"/>
    <col min="11" max="11" width="9.5703125" style="1" customWidth="1"/>
    <col min="12" max="12" width="8.140625" style="1" customWidth="1"/>
    <col min="13" max="13" width="16.5703125" style="1" customWidth="1"/>
    <col min="14" max="14" width="16.140625" style="1" customWidth="1"/>
    <col min="15" max="15" width="15.85546875" style="1" customWidth="1"/>
    <col min="16" max="18" width="12.7109375" style="1" customWidth="1"/>
    <col min="19" max="19" width="11.28515625" style="1" customWidth="1"/>
    <col min="20" max="20" width="13.28515625" style="1" customWidth="1"/>
    <col min="21" max="21" width="11.7109375" style="1" customWidth="1"/>
    <col min="22" max="22" width="12" style="1" customWidth="1"/>
    <col min="23" max="26" width="8.42578125" style="1" customWidth="1"/>
    <col min="27" max="27" width="12" style="1" customWidth="1"/>
    <col min="28" max="36" width="10" style="1" customWidth="1"/>
    <col min="37" max="37" width="9.42578125" style="1" customWidth="1"/>
    <col min="38" max="16384" width="9.140625" style="1"/>
  </cols>
  <sheetData>
    <row r="2" spans="2:38" ht="18.75" thickBot="1" x14ac:dyDescent="0.3">
      <c r="B2" s="2"/>
      <c r="U2" s="56"/>
      <c r="V2" s="56"/>
      <c r="W2" s="56"/>
      <c r="X2" s="56"/>
      <c r="Y2" s="56"/>
      <c r="Z2" s="56"/>
      <c r="AA2" s="56"/>
      <c r="AB2" s="56"/>
      <c r="AC2" s="56"/>
      <c r="AD2" s="56"/>
      <c r="AE2" s="56"/>
      <c r="AF2" s="56"/>
      <c r="AG2" s="56"/>
      <c r="AH2" s="56"/>
      <c r="AI2" s="56"/>
      <c r="AJ2" s="56"/>
      <c r="AK2" s="56"/>
      <c r="AL2" s="56"/>
    </row>
    <row r="3" spans="2:38" s="55" customFormat="1" ht="63" customHeight="1" thickBot="1" x14ac:dyDescent="0.3">
      <c r="B3" s="182" t="s">
        <v>71</v>
      </c>
      <c r="C3" s="183" t="s">
        <v>59</v>
      </c>
      <c r="D3" s="183" t="s">
        <v>60</v>
      </c>
      <c r="E3" s="183" t="s">
        <v>33</v>
      </c>
      <c r="F3" s="183" t="s">
        <v>9</v>
      </c>
      <c r="G3" s="183" t="s">
        <v>52</v>
      </c>
      <c r="H3" s="183" t="s">
        <v>10</v>
      </c>
      <c r="I3" s="183" t="s">
        <v>72</v>
      </c>
      <c r="J3" s="183" t="s">
        <v>51</v>
      </c>
      <c r="K3" s="183" t="s">
        <v>21</v>
      </c>
      <c r="L3" s="183" t="s">
        <v>73</v>
      </c>
      <c r="M3" s="183" t="s">
        <v>74</v>
      </c>
      <c r="N3" s="183" t="s">
        <v>75</v>
      </c>
      <c r="O3" s="184" t="str">
        <f>payesh!D16</f>
        <v>عمر گروه از تاریخ تشکیل (افتتاح حساب پس انداز در بانک) به ماه</v>
      </c>
      <c r="P3" s="183" t="s">
        <v>53</v>
      </c>
      <c r="Q3" s="183" t="s">
        <v>54</v>
      </c>
      <c r="R3" s="183" t="s">
        <v>55</v>
      </c>
      <c r="S3" s="183" t="s">
        <v>303</v>
      </c>
      <c r="T3" s="183" t="s">
        <v>76</v>
      </c>
      <c r="U3" s="183" t="s">
        <v>304</v>
      </c>
      <c r="V3" s="183" t="s">
        <v>77</v>
      </c>
      <c r="W3" s="183" t="s">
        <v>78</v>
      </c>
      <c r="X3" s="183" t="s">
        <v>174</v>
      </c>
      <c r="Y3" s="183" t="s">
        <v>79</v>
      </c>
      <c r="Z3" s="183" t="s">
        <v>80</v>
      </c>
      <c r="AA3" s="183" t="s">
        <v>81</v>
      </c>
      <c r="AB3" s="183" t="s">
        <v>82</v>
      </c>
      <c r="AC3" s="183" t="s">
        <v>83</v>
      </c>
      <c r="AD3" s="183" t="s">
        <v>84</v>
      </c>
      <c r="AE3" s="183" t="s">
        <v>85</v>
      </c>
      <c r="AF3" s="183" t="s">
        <v>86</v>
      </c>
      <c r="AG3" s="183" t="s">
        <v>87</v>
      </c>
      <c r="AH3" s="183" t="s">
        <v>88</v>
      </c>
      <c r="AI3" s="183" t="s">
        <v>300</v>
      </c>
      <c r="AJ3" s="183" t="s">
        <v>301</v>
      </c>
      <c r="AK3" s="185" t="s">
        <v>302</v>
      </c>
    </row>
    <row r="4" spans="2:38" ht="18.75" thickBot="1" x14ac:dyDescent="0.3">
      <c r="B4" s="176" t="e">
        <f>payesh!#REF!</f>
        <v>#REF!</v>
      </c>
      <c r="C4" s="164" t="e">
        <f>payesh!#REF!</f>
        <v>#REF!</v>
      </c>
      <c r="D4" s="164" t="e">
        <f>payesh!#REF!</f>
        <v>#REF!</v>
      </c>
      <c r="E4" s="164" t="e">
        <f>payesh!#REF!</f>
        <v>#REF!</v>
      </c>
      <c r="F4" s="164" t="e">
        <f>payesh!#REF!</f>
        <v>#REF!</v>
      </c>
      <c r="G4" s="164" t="e">
        <f>payesh!#REF!</f>
        <v>#REF!</v>
      </c>
      <c r="H4" s="164" t="e">
        <f>payesh!#REF!</f>
        <v>#REF!</v>
      </c>
      <c r="I4" s="165" t="e">
        <f>payesh!#REF!</f>
        <v>#REF!</v>
      </c>
      <c r="J4" s="164" t="e">
        <f>payesh!#REF!</f>
        <v>#REF!</v>
      </c>
      <c r="K4" s="164" t="e">
        <f>payesh!#REF!</f>
        <v>#REF!</v>
      </c>
      <c r="L4" s="164" t="e">
        <f>payesh!#REF!</f>
        <v>#REF!</v>
      </c>
      <c r="M4" s="164" t="e">
        <f>payesh!#REF!</f>
        <v>#REF!</v>
      </c>
      <c r="N4" s="165" t="e">
        <f>payesh!#REF!</f>
        <v>#REF!</v>
      </c>
      <c r="O4" s="165" t="e">
        <f>payesh!#REF!</f>
        <v>#REF!</v>
      </c>
      <c r="P4" s="164" t="e">
        <f>payesh!#REF!</f>
        <v>#REF!</v>
      </c>
      <c r="Q4" s="164" t="e">
        <f>payesh!#REF!</f>
        <v>#REF!</v>
      </c>
      <c r="R4" s="164" t="e">
        <f>payesh!#REF!</f>
        <v>#REF!</v>
      </c>
      <c r="S4" s="164" t="e">
        <f>payesh!#REF!</f>
        <v>#REF!</v>
      </c>
      <c r="T4" s="186" t="e">
        <f>payesh!#REF!</f>
        <v>#REF!</v>
      </c>
      <c r="U4" s="164" t="e">
        <f>payesh!#REF!</f>
        <v>#REF!</v>
      </c>
      <c r="V4" s="186" t="e">
        <f>payesh!#REF!</f>
        <v>#REF!</v>
      </c>
      <c r="W4" s="164" t="e">
        <f>payesh!#REF!</f>
        <v>#REF!</v>
      </c>
      <c r="X4" s="164" t="e">
        <f>payesh!#REF!</f>
        <v>#REF!</v>
      </c>
      <c r="Y4" s="164" t="e">
        <f>payesh!#REF!</f>
        <v>#REF!</v>
      </c>
      <c r="Z4" s="164" t="e">
        <f>payesh!#REF!</f>
        <v>#REF!</v>
      </c>
      <c r="AA4" s="164" t="e">
        <f>payesh!#REF!</f>
        <v>#REF!</v>
      </c>
      <c r="AB4" s="164" t="e">
        <f>payesh!#REF!</f>
        <v>#REF!</v>
      </c>
      <c r="AC4" s="164" t="e">
        <f>payesh!#REF!</f>
        <v>#REF!</v>
      </c>
      <c r="AD4" s="164" t="e">
        <f>payesh!#REF!</f>
        <v>#REF!</v>
      </c>
      <c r="AE4" s="164" t="e">
        <f>payesh!#REF!</f>
        <v>#REF!</v>
      </c>
      <c r="AF4" s="164" t="e">
        <f>payesh!#REF!</f>
        <v>#REF!</v>
      </c>
      <c r="AG4" s="164" t="e">
        <f>payesh!#REF!</f>
        <v>#REF!</v>
      </c>
      <c r="AH4" s="164" t="e">
        <f>payesh!#REF!</f>
        <v>#REF!</v>
      </c>
      <c r="AI4" s="164" t="e">
        <f>payesh!#REF!</f>
        <v>#REF!</v>
      </c>
      <c r="AJ4" s="164" t="e">
        <f>payesh!#REF!</f>
        <v>#REF!</v>
      </c>
      <c r="AK4" s="167" t="e">
        <f>payesh!#REF!</f>
        <v>#REF!</v>
      </c>
    </row>
    <row r="5" spans="2:38" ht="18.75" thickBot="1" x14ac:dyDescent="0.3">
      <c r="B5" s="169" t="e">
        <f>payesh!#REF!</f>
        <v>#REF!</v>
      </c>
      <c r="C5" s="172" t="e">
        <f>payesh!#REF!</f>
        <v>#REF!</v>
      </c>
      <c r="D5" s="172" t="e">
        <f>payesh!#REF!</f>
        <v>#REF!</v>
      </c>
      <c r="E5" s="172" t="e">
        <f>payesh!#REF!</f>
        <v>#REF!</v>
      </c>
      <c r="F5" s="172" t="e">
        <f>payesh!#REF!</f>
        <v>#REF!</v>
      </c>
      <c r="G5" s="172" t="e">
        <f>payesh!#REF!</f>
        <v>#REF!</v>
      </c>
      <c r="H5" s="172" t="e">
        <f>payesh!#REF!</f>
        <v>#REF!</v>
      </c>
      <c r="I5" s="173" t="e">
        <f>payesh!#REF!</f>
        <v>#REF!</v>
      </c>
      <c r="J5" s="172" t="e">
        <f>payesh!#REF!</f>
        <v>#REF!</v>
      </c>
      <c r="K5" s="172" t="e">
        <f>payesh!#REF!</f>
        <v>#REF!</v>
      </c>
      <c r="L5" s="172" t="e">
        <f>payesh!#REF!</f>
        <v>#REF!</v>
      </c>
      <c r="M5" s="172" t="e">
        <f>payesh!#REF!</f>
        <v>#REF!</v>
      </c>
      <c r="N5" s="173" t="e">
        <f>payesh!#REF!</f>
        <v>#REF!</v>
      </c>
      <c r="O5" s="173" t="e">
        <f>payesh!#REF!</f>
        <v>#REF!</v>
      </c>
      <c r="P5" s="172" t="e">
        <f>payesh!#REF!</f>
        <v>#REF!</v>
      </c>
      <c r="Q5" s="172" t="e">
        <f>payesh!#REF!</f>
        <v>#REF!</v>
      </c>
      <c r="R5" s="172" t="e">
        <f>payesh!#REF!</f>
        <v>#REF!</v>
      </c>
      <c r="S5" s="172" t="e">
        <f>payesh!#REF!</f>
        <v>#REF!</v>
      </c>
      <c r="T5" s="187" t="e">
        <f>payesh!#REF!</f>
        <v>#REF!</v>
      </c>
      <c r="U5" s="172" t="e">
        <f>payesh!#REF!</f>
        <v>#REF!</v>
      </c>
      <c r="V5" s="187" t="e">
        <f>payesh!#REF!</f>
        <v>#REF!</v>
      </c>
      <c r="W5" s="172" t="e">
        <f>payesh!#REF!</f>
        <v>#REF!</v>
      </c>
      <c r="X5" s="172" t="e">
        <f>payesh!#REF!</f>
        <v>#REF!</v>
      </c>
      <c r="Y5" s="172" t="e">
        <f>payesh!#REF!</f>
        <v>#REF!</v>
      </c>
      <c r="Z5" s="172" t="e">
        <f>payesh!#REF!</f>
        <v>#REF!</v>
      </c>
      <c r="AA5" s="172" t="e">
        <f>payesh!#REF!</f>
        <v>#REF!</v>
      </c>
      <c r="AB5" s="172" t="e">
        <f>payesh!#REF!</f>
        <v>#REF!</v>
      </c>
      <c r="AC5" s="172" t="e">
        <f>payesh!#REF!</f>
        <v>#REF!</v>
      </c>
      <c r="AD5" s="172" t="e">
        <f>payesh!#REF!</f>
        <v>#REF!</v>
      </c>
      <c r="AE5" s="172" t="e">
        <f>payesh!#REF!</f>
        <v>#REF!</v>
      </c>
      <c r="AF5" s="172" t="e">
        <f>payesh!#REF!</f>
        <v>#REF!</v>
      </c>
      <c r="AG5" s="172" t="e">
        <f>payesh!#REF!</f>
        <v>#REF!</v>
      </c>
      <c r="AH5" s="172" t="e">
        <f>payesh!#REF!</f>
        <v>#REF!</v>
      </c>
      <c r="AI5" s="172" t="e">
        <f>payesh!#REF!</f>
        <v>#REF!</v>
      </c>
      <c r="AJ5" s="172" t="e">
        <f>payesh!#REF!</f>
        <v>#REF!</v>
      </c>
      <c r="AK5" s="175" t="e">
        <f>payesh!#REF!</f>
        <v>#REF!</v>
      </c>
    </row>
    <row r="6" spans="2:38" ht="18.75" thickBot="1" x14ac:dyDescent="0.3">
      <c r="B6" s="176">
        <f>payesh!E7</f>
        <v>1</v>
      </c>
      <c r="C6" s="164" t="str">
        <f>payesh!E3</f>
        <v>کردستان</v>
      </c>
      <c r="D6" s="164" t="str">
        <f>payesh!E4</f>
        <v>دهگلان</v>
      </c>
      <c r="E6" s="164" t="str">
        <f>payesh!E5</f>
        <v>توربه ریز</v>
      </c>
      <c r="F6" s="164" t="str">
        <f>payesh!E6</f>
        <v xml:space="preserve">صبا </v>
      </c>
      <c r="G6" s="164" t="str">
        <f>payesh!E10</f>
        <v>مرکز نشاط</v>
      </c>
      <c r="H6" s="164" t="str">
        <f>payesh!E13</f>
        <v>سارا عزیزی</v>
      </c>
      <c r="I6" s="165">
        <f>payesh!E14</f>
        <v>9180136771</v>
      </c>
      <c r="J6" s="164" t="str">
        <f>payesh!E9</f>
        <v>فرزین امانی</v>
      </c>
      <c r="K6" s="164" t="str">
        <f>payesh!E18</f>
        <v>ت4</v>
      </c>
      <c r="L6" s="164" t="str">
        <f>payesh!E8</f>
        <v>فعال</v>
      </c>
      <c r="M6" s="164">
        <f>payesh!E46</f>
        <v>0</v>
      </c>
      <c r="N6" s="165">
        <f>payesh!E17</f>
        <v>775464483</v>
      </c>
      <c r="O6" s="165">
        <f>payesh!E16</f>
        <v>0</v>
      </c>
      <c r="P6" s="164" t="str">
        <f>payesh!E19</f>
        <v>رویا خالدیان</v>
      </c>
      <c r="Q6" s="164" t="str">
        <f>payesh!E20</f>
        <v>شریفه مفاخری</v>
      </c>
      <c r="R6" s="164" t="str">
        <f>payesh!E21</f>
        <v>ژیلا مشیر پناهی</v>
      </c>
      <c r="S6" s="164">
        <f>payesh!$E$55</f>
        <v>1500000</v>
      </c>
      <c r="T6" s="186" t="str">
        <f>payesh!E64</f>
        <v>94/11/25</v>
      </c>
      <c r="U6" s="164">
        <f>payesh!$E$56</f>
        <v>0</v>
      </c>
      <c r="V6" s="186">
        <f>payesh!E65</f>
        <v>0</v>
      </c>
      <c r="W6" s="164" t="str">
        <f>payesh!E78</f>
        <v>94/10/13</v>
      </c>
      <c r="X6" s="164">
        <f>payesh!E79</f>
        <v>76</v>
      </c>
      <c r="Y6" s="164">
        <f>payesh!$E$83</f>
        <v>0</v>
      </c>
      <c r="Z6" s="164">
        <f>payesh!$E$84</f>
        <v>0</v>
      </c>
      <c r="AA6" s="164">
        <f>payesh!E86</f>
        <v>235000000</v>
      </c>
      <c r="AB6" s="164">
        <f>payesh!E153</f>
        <v>0</v>
      </c>
      <c r="AC6" s="164">
        <f>payesh!E155</f>
        <v>0</v>
      </c>
      <c r="AD6" s="164">
        <f>payesh!E157</f>
        <v>0</v>
      </c>
      <c r="AE6" s="164">
        <f>payesh!E159</f>
        <v>0</v>
      </c>
      <c r="AF6" s="164">
        <f>payesh!E161</f>
        <v>0</v>
      </c>
      <c r="AG6" s="164">
        <f>payesh!E163</f>
        <v>0</v>
      </c>
      <c r="AH6" s="164">
        <f>payesh!E165</f>
        <v>0</v>
      </c>
      <c r="AI6" s="164">
        <f>payesh!E167</f>
        <v>0</v>
      </c>
      <c r="AJ6" s="164">
        <f>payesh!E169</f>
        <v>0</v>
      </c>
      <c r="AK6" s="167">
        <f>payesh!E171</f>
        <v>0</v>
      </c>
    </row>
    <row r="7" spans="2:38" ht="18.75" thickBot="1" x14ac:dyDescent="0.3">
      <c r="B7" s="169" t="e">
        <f>payesh!#REF!</f>
        <v>#REF!</v>
      </c>
      <c r="C7" s="172" t="e">
        <f>payesh!#REF!</f>
        <v>#REF!</v>
      </c>
      <c r="D7" s="172" t="e">
        <f>payesh!#REF!</f>
        <v>#REF!</v>
      </c>
      <c r="E7" s="172" t="e">
        <f>payesh!#REF!</f>
        <v>#REF!</v>
      </c>
      <c r="F7" s="172" t="e">
        <f>payesh!#REF!</f>
        <v>#REF!</v>
      </c>
      <c r="G7" s="172" t="e">
        <f>payesh!#REF!</f>
        <v>#REF!</v>
      </c>
      <c r="H7" s="172" t="e">
        <f>payesh!#REF!</f>
        <v>#REF!</v>
      </c>
      <c r="I7" s="173" t="e">
        <f>payesh!#REF!</f>
        <v>#REF!</v>
      </c>
      <c r="J7" s="172" t="e">
        <f>payesh!#REF!</f>
        <v>#REF!</v>
      </c>
      <c r="K7" s="172" t="e">
        <f>payesh!#REF!</f>
        <v>#REF!</v>
      </c>
      <c r="L7" s="172" t="e">
        <f>payesh!#REF!</f>
        <v>#REF!</v>
      </c>
      <c r="M7" s="172" t="e">
        <f>payesh!#REF!</f>
        <v>#REF!</v>
      </c>
      <c r="N7" s="173" t="e">
        <f>payesh!#REF!</f>
        <v>#REF!</v>
      </c>
      <c r="O7" s="173" t="e">
        <f>payesh!#REF!</f>
        <v>#REF!</v>
      </c>
      <c r="P7" s="172" t="e">
        <f>payesh!#REF!</f>
        <v>#REF!</v>
      </c>
      <c r="Q7" s="172" t="e">
        <f>payesh!#REF!</f>
        <v>#REF!</v>
      </c>
      <c r="R7" s="172" t="e">
        <f>payesh!#REF!</f>
        <v>#REF!</v>
      </c>
      <c r="S7" s="172" t="e">
        <f>payesh!#REF!</f>
        <v>#REF!</v>
      </c>
      <c r="T7" s="187" t="e">
        <f>payesh!#REF!</f>
        <v>#REF!</v>
      </c>
      <c r="U7" s="172" t="e">
        <f>payesh!#REF!</f>
        <v>#REF!</v>
      </c>
      <c r="V7" s="187" t="e">
        <f>payesh!#REF!</f>
        <v>#REF!</v>
      </c>
      <c r="W7" s="172" t="e">
        <f>payesh!#REF!</f>
        <v>#REF!</v>
      </c>
      <c r="X7" s="172" t="e">
        <f>payesh!#REF!</f>
        <v>#REF!</v>
      </c>
      <c r="Y7" s="172" t="e">
        <f>payesh!#REF!</f>
        <v>#REF!</v>
      </c>
      <c r="Z7" s="172" t="e">
        <f>payesh!#REF!</f>
        <v>#REF!</v>
      </c>
      <c r="AA7" s="172" t="e">
        <f>payesh!#REF!</f>
        <v>#REF!</v>
      </c>
      <c r="AB7" s="172" t="e">
        <f>payesh!#REF!</f>
        <v>#REF!</v>
      </c>
      <c r="AC7" s="172" t="e">
        <f>payesh!#REF!</f>
        <v>#REF!</v>
      </c>
      <c r="AD7" s="172" t="e">
        <f>payesh!#REF!</f>
        <v>#REF!</v>
      </c>
      <c r="AE7" s="172" t="e">
        <f>payesh!#REF!</f>
        <v>#REF!</v>
      </c>
      <c r="AF7" s="172" t="e">
        <f>payesh!#REF!</f>
        <v>#REF!</v>
      </c>
      <c r="AG7" s="172" t="e">
        <f>payesh!#REF!</f>
        <v>#REF!</v>
      </c>
      <c r="AH7" s="172" t="e">
        <f>payesh!#REF!</f>
        <v>#REF!</v>
      </c>
      <c r="AI7" s="172" t="e">
        <f>payesh!#REF!</f>
        <v>#REF!</v>
      </c>
      <c r="AJ7" s="172" t="e">
        <f>payesh!#REF!</f>
        <v>#REF!</v>
      </c>
      <c r="AK7" s="175" t="e">
        <f>payesh!#REF!</f>
        <v>#REF!</v>
      </c>
    </row>
    <row r="8" spans="2:38" ht="18.75" thickBot="1" x14ac:dyDescent="0.3">
      <c r="B8" s="176" t="e">
        <f>payesh!#REF!</f>
        <v>#REF!</v>
      </c>
      <c r="C8" s="164" t="e">
        <f>payesh!#REF!</f>
        <v>#REF!</v>
      </c>
      <c r="D8" s="164" t="e">
        <f>payesh!#REF!</f>
        <v>#REF!</v>
      </c>
      <c r="E8" s="164" t="e">
        <f>payesh!#REF!</f>
        <v>#REF!</v>
      </c>
      <c r="F8" s="164" t="e">
        <f>payesh!#REF!</f>
        <v>#REF!</v>
      </c>
      <c r="G8" s="164" t="e">
        <f>payesh!#REF!</f>
        <v>#REF!</v>
      </c>
      <c r="H8" s="164" t="e">
        <f>payesh!#REF!</f>
        <v>#REF!</v>
      </c>
      <c r="I8" s="165" t="e">
        <f>payesh!#REF!</f>
        <v>#REF!</v>
      </c>
      <c r="J8" s="164" t="e">
        <f>payesh!#REF!</f>
        <v>#REF!</v>
      </c>
      <c r="K8" s="164" t="e">
        <f>payesh!#REF!</f>
        <v>#REF!</v>
      </c>
      <c r="L8" s="164" t="e">
        <f>payesh!#REF!</f>
        <v>#REF!</v>
      </c>
      <c r="M8" s="164" t="e">
        <f>payesh!#REF!</f>
        <v>#REF!</v>
      </c>
      <c r="N8" s="165" t="e">
        <f>payesh!#REF!</f>
        <v>#REF!</v>
      </c>
      <c r="O8" s="165" t="e">
        <f>payesh!#REF!</f>
        <v>#REF!</v>
      </c>
      <c r="P8" s="164" t="e">
        <f>payesh!#REF!</f>
        <v>#REF!</v>
      </c>
      <c r="Q8" s="164" t="e">
        <f>payesh!#REF!</f>
        <v>#REF!</v>
      </c>
      <c r="R8" s="164" t="e">
        <f>payesh!#REF!</f>
        <v>#REF!</v>
      </c>
      <c r="S8" s="164" t="e">
        <f>payesh!#REF!</f>
        <v>#REF!</v>
      </c>
      <c r="T8" s="186" t="e">
        <f>payesh!#REF!</f>
        <v>#REF!</v>
      </c>
      <c r="U8" s="164" t="e">
        <f>payesh!#REF!</f>
        <v>#REF!</v>
      </c>
      <c r="V8" s="186" t="e">
        <f>payesh!#REF!</f>
        <v>#REF!</v>
      </c>
      <c r="W8" s="164" t="e">
        <f>payesh!#REF!</f>
        <v>#REF!</v>
      </c>
      <c r="X8" s="164" t="e">
        <f>payesh!#REF!</f>
        <v>#REF!</v>
      </c>
      <c r="Y8" s="164" t="e">
        <f>payesh!#REF!</f>
        <v>#REF!</v>
      </c>
      <c r="Z8" s="164" t="e">
        <f>payesh!#REF!</f>
        <v>#REF!</v>
      </c>
      <c r="AA8" s="164" t="e">
        <f>payesh!#REF!</f>
        <v>#REF!</v>
      </c>
      <c r="AB8" s="164" t="e">
        <f>payesh!#REF!</f>
        <v>#REF!</v>
      </c>
      <c r="AC8" s="164" t="e">
        <f>payesh!#REF!</f>
        <v>#REF!</v>
      </c>
      <c r="AD8" s="164" t="e">
        <f>payesh!#REF!</f>
        <v>#REF!</v>
      </c>
      <c r="AE8" s="164" t="e">
        <f>payesh!#REF!</f>
        <v>#REF!</v>
      </c>
      <c r="AF8" s="164" t="e">
        <f>payesh!#REF!</f>
        <v>#REF!</v>
      </c>
      <c r="AG8" s="164" t="e">
        <f>payesh!#REF!</f>
        <v>#REF!</v>
      </c>
      <c r="AH8" s="164" t="e">
        <f>payesh!#REF!</f>
        <v>#REF!</v>
      </c>
      <c r="AI8" s="164" t="e">
        <f>payesh!#REF!</f>
        <v>#REF!</v>
      </c>
      <c r="AJ8" s="164" t="e">
        <f>payesh!#REF!</f>
        <v>#REF!</v>
      </c>
      <c r="AK8" s="167" t="e">
        <f>payesh!#REF!</f>
        <v>#REF!</v>
      </c>
    </row>
    <row r="9" spans="2:38" ht="18.75" thickBot="1" x14ac:dyDescent="0.3">
      <c r="B9" s="169" t="e">
        <f>payesh!#REF!</f>
        <v>#REF!</v>
      </c>
      <c r="C9" s="172" t="e">
        <f>payesh!#REF!</f>
        <v>#REF!</v>
      </c>
      <c r="D9" s="172" t="e">
        <f>payesh!#REF!</f>
        <v>#REF!</v>
      </c>
      <c r="E9" s="172" t="e">
        <f>payesh!#REF!</f>
        <v>#REF!</v>
      </c>
      <c r="F9" s="172" t="e">
        <f>payesh!#REF!</f>
        <v>#REF!</v>
      </c>
      <c r="G9" s="172" t="e">
        <f>payesh!#REF!</f>
        <v>#REF!</v>
      </c>
      <c r="H9" s="172" t="e">
        <f>payesh!#REF!</f>
        <v>#REF!</v>
      </c>
      <c r="I9" s="173" t="e">
        <f>payesh!#REF!</f>
        <v>#REF!</v>
      </c>
      <c r="J9" s="172" t="e">
        <f>payesh!#REF!</f>
        <v>#REF!</v>
      </c>
      <c r="K9" s="172" t="e">
        <f>payesh!#REF!</f>
        <v>#REF!</v>
      </c>
      <c r="L9" s="172" t="e">
        <f>payesh!#REF!</f>
        <v>#REF!</v>
      </c>
      <c r="M9" s="172" t="e">
        <f>payesh!#REF!</f>
        <v>#REF!</v>
      </c>
      <c r="N9" s="173" t="e">
        <f>payesh!#REF!</f>
        <v>#REF!</v>
      </c>
      <c r="O9" s="173" t="e">
        <f>payesh!#REF!</f>
        <v>#REF!</v>
      </c>
      <c r="P9" s="172" t="e">
        <f>payesh!#REF!</f>
        <v>#REF!</v>
      </c>
      <c r="Q9" s="172" t="e">
        <f>payesh!#REF!</f>
        <v>#REF!</v>
      </c>
      <c r="R9" s="172" t="e">
        <f>payesh!#REF!</f>
        <v>#REF!</v>
      </c>
      <c r="S9" s="172" t="e">
        <f>payesh!#REF!</f>
        <v>#REF!</v>
      </c>
      <c r="T9" s="187" t="e">
        <f>payesh!#REF!</f>
        <v>#REF!</v>
      </c>
      <c r="U9" s="172" t="e">
        <f>payesh!#REF!</f>
        <v>#REF!</v>
      </c>
      <c r="V9" s="187" t="e">
        <f>payesh!#REF!</f>
        <v>#REF!</v>
      </c>
      <c r="W9" s="172" t="e">
        <f>payesh!#REF!</f>
        <v>#REF!</v>
      </c>
      <c r="X9" s="172" t="e">
        <f>payesh!#REF!</f>
        <v>#REF!</v>
      </c>
      <c r="Y9" s="172" t="e">
        <f>payesh!#REF!</f>
        <v>#REF!</v>
      </c>
      <c r="Z9" s="172" t="e">
        <f>payesh!#REF!</f>
        <v>#REF!</v>
      </c>
      <c r="AA9" s="172" t="e">
        <f>payesh!#REF!</f>
        <v>#REF!</v>
      </c>
      <c r="AB9" s="172" t="e">
        <f>payesh!#REF!</f>
        <v>#REF!</v>
      </c>
      <c r="AC9" s="172" t="e">
        <f>payesh!#REF!</f>
        <v>#REF!</v>
      </c>
      <c r="AD9" s="172" t="e">
        <f>payesh!#REF!</f>
        <v>#REF!</v>
      </c>
      <c r="AE9" s="172" t="e">
        <f>payesh!#REF!</f>
        <v>#REF!</v>
      </c>
      <c r="AF9" s="172" t="e">
        <f>payesh!#REF!</f>
        <v>#REF!</v>
      </c>
      <c r="AG9" s="172" t="e">
        <f>payesh!#REF!</f>
        <v>#REF!</v>
      </c>
      <c r="AH9" s="172" t="e">
        <f>payesh!#REF!</f>
        <v>#REF!</v>
      </c>
      <c r="AI9" s="172" t="e">
        <f>payesh!#REF!</f>
        <v>#REF!</v>
      </c>
      <c r="AJ9" s="172" t="e">
        <f>payesh!#REF!</f>
        <v>#REF!</v>
      </c>
      <c r="AK9" s="175" t="e">
        <f>payesh!#REF!</f>
        <v>#REF!</v>
      </c>
    </row>
    <row r="10" spans="2:38" ht="18.75" thickBot="1" x14ac:dyDescent="0.3">
      <c r="B10" s="176">
        <f>payesh!F7</f>
        <v>2</v>
      </c>
      <c r="C10" s="164" t="str">
        <f>payesh!F3</f>
        <v>کردستان</v>
      </c>
      <c r="D10" s="164" t="str">
        <f>payesh!F4</f>
        <v>دهگلان</v>
      </c>
      <c r="E10" s="164" t="str">
        <f>payesh!F5</f>
        <v>عباسجوب</v>
      </c>
      <c r="F10" s="164" t="str">
        <f>payesh!F6</f>
        <v>دریا</v>
      </c>
      <c r="G10" s="164" t="str">
        <f>payesh!F10</f>
        <v>مرکز نشاط</v>
      </c>
      <c r="H10" s="164" t="str">
        <f>payesh!F13</f>
        <v>سارا عزیزی</v>
      </c>
      <c r="I10" s="165">
        <f>payesh!F14</f>
        <v>9180136771</v>
      </c>
      <c r="J10" s="164" t="str">
        <f>payesh!F9</f>
        <v>فرزین امانی</v>
      </c>
      <c r="K10" s="164" t="str">
        <f>payesh!F18</f>
        <v>ت4</v>
      </c>
      <c r="L10" s="164" t="str">
        <f>payesh!F8</f>
        <v>فعال</v>
      </c>
      <c r="M10" s="164">
        <f>payesh!F46</f>
        <v>0</v>
      </c>
      <c r="N10" s="165">
        <f>payesh!F17</f>
        <v>756395124</v>
      </c>
      <c r="O10" s="165">
        <f>payesh!F16</f>
        <v>0</v>
      </c>
      <c r="P10" s="164" t="str">
        <f>payesh!F19</f>
        <v>ناهید خسروی</v>
      </c>
      <c r="Q10" s="164" t="str">
        <f>payesh!F20</f>
        <v>مهین رضایی</v>
      </c>
      <c r="R10" s="164" t="str">
        <f>payesh!F21</f>
        <v>لیمو اوسطی</v>
      </c>
      <c r="S10" s="164">
        <f>payesh!$F$55</f>
        <v>1500000</v>
      </c>
      <c r="T10" s="186" t="str">
        <f>payesh!F64</f>
        <v>94/11/20</v>
      </c>
      <c r="U10" s="164">
        <f>payesh!$F$56</f>
        <v>0</v>
      </c>
      <c r="V10" s="186">
        <f>payesh!F65</f>
        <v>0</v>
      </c>
      <c r="W10" s="164" t="str">
        <f>payesh!F78</f>
        <v>94/10/13</v>
      </c>
      <c r="X10" s="164">
        <f>payesh!F79</f>
        <v>81</v>
      </c>
      <c r="Y10" s="164">
        <f>payesh!$F$83</f>
        <v>0</v>
      </c>
      <c r="Z10" s="164">
        <f>payesh!$F$84</f>
        <v>0</v>
      </c>
      <c r="AA10" s="164">
        <f>payesh!F86</f>
        <v>235000000</v>
      </c>
      <c r="AB10" s="164">
        <f>payesh!F153</f>
        <v>0</v>
      </c>
      <c r="AC10" s="164">
        <f>payesh!F155</f>
        <v>0</v>
      </c>
      <c r="AD10" s="164">
        <f>payesh!F157</f>
        <v>0</v>
      </c>
      <c r="AE10" s="164">
        <f>payesh!F159</f>
        <v>0</v>
      </c>
      <c r="AF10" s="164">
        <f>payesh!F161</f>
        <v>0</v>
      </c>
      <c r="AG10" s="164">
        <f>payesh!F163</f>
        <v>0</v>
      </c>
      <c r="AH10" s="164">
        <f>payesh!F165</f>
        <v>0</v>
      </c>
      <c r="AI10" s="164">
        <f>payesh!F167</f>
        <v>0</v>
      </c>
      <c r="AJ10" s="164">
        <f>payesh!F169</f>
        <v>0</v>
      </c>
      <c r="AK10" s="167">
        <f>payesh!F171</f>
        <v>0</v>
      </c>
    </row>
    <row r="11" spans="2:38" ht="18.75" thickBot="1" x14ac:dyDescent="0.3">
      <c r="B11" s="169" t="e">
        <f>payesh!#REF!</f>
        <v>#REF!</v>
      </c>
      <c r="C11" s="172" t="e">
        <f>payesh!#REF!</f>
        <v>#REF!</v>
      </c>
      <c r="D11" s="172" t="e">
        <f>payesh!#REF!</f>
        <v>#REF!</v>
      </c>
      <c r="E11" s="172" t="e">
        <f>payesh!#REF!</f>
        <v>#REF!</v>
      </c>
      <c r="F11" s="172" t="e">
        <f>payesh!#REF!</f>
        <v>#REF!</v>
      </c>
      <c r="G11" s="172" t="e">
        <f>payesh!#REF!</f>
        <v>#REF!</v>
      </c>
      <c r="H11" s="172" t="e">
        <f>payesh!#REF!</f>
        <v>#REF!</v>
      </c>
      <c r="I11" s="173" t="e">
        <f>payesh!#REF!</f>
        <v>#REF!</v>
      </c>
      <c r="J11" s="172" t="e">
        <f>payesh!#REF!</f>
        <v>#REF!</v>
      </c>
      <c r="K11" s="172" t="e">
        <f>payesh!#REF!</f>
        <v>#REF!</v>
      </c>
      <c r="L11" s="172" t="e">
        <f>payesh!#REF!</f>
        <v>#REF!</v>
      </c>
      <c r="M11" s="172" t="e">
        <f>payesh!#REF!</f>
        <v>#REF!</v>
      </c>
      <c r="N11" s="173" t="e">
        <f>payesh!#REF!</f>
        <v>#REF!</v>
      </c>
      <c r="O11" s="173" t="e">
        <f>payesh!#REF!</f>
        <v>#REF!</v>
      </c>
      <c r="P11" s="172" t="e">
        <f>payesh!#REF!</f>
        <v>#REF!</v>
      </c>
      <c r="Q11" s="172" t="e">
        <f>payesh!#REF!</f>
        <v>#REF!</v>
      </c>
      <c r="R11" s="172" t="e">
        <f>payesh!#REF!</f>
        <v>#REF!</v>
      </c>
      <c r="S11" s="172" t="e">
        <f>payesh!#REF!</f>
        <v>#REF!</v>
      </c>
      <c r="T11" s="187" t="e">
        <f>payesh!#REF!</f>
        <v>#REF!</v>
      </c>
      <c r="U11" s="172" t="e">
        <f>payesh!#REF!</f>
        <v>#REF!</v>
      </c>
      <c r="V11" s="187" t="e">
        <f>payesh!#REF!</f>
        <v>#REF!</v>
      </c>
      <c r="W11" s="172" t="e">
        <f>payesh!#REF!</f>
        <v>#REF!</v>
      </c>
      <c r="X11" s="172" t="e">
        <f>payesh!#REF!</f>
        <v>#REF!</v>
      </c>
      <c r="Y11" s="172" t="e">
        <f>payesh!#REF!</f>
        <v>#REF!</v>
      </c>
      <c r="Z11" s="172" t="e">
        <f>payesh!#REF!</f>
        <v>#REF!</v>
      </c>
      <c r="AA11" s="172" t="e">
        <f>payesh!#REF!</f>
        <v>#REF!</v>
      </c>
      <c r="AB11" s="172" t="e">
        <f>payesh!#REF!</f>
        <v>#REF!</v>
      </c>
      <c r="AC11" s="172" t="e">
        <f>payesh!#REF!</f>
        <v>#REF!</v>
      </c>
      <c r="AD11" s="172" t="e">
        <f>payesh!#REF!</f>
        <v>#REF!</v>
      </c>
      <c r="AE11" s="172" t="e">
        <f>payesh!#REF!</f>
        <v>#REF!</v>
      </c>
      <c r="AF11" s="172" t="e">
        <f>payesh!#REF!</f>
        <v>#REF!</v>
      </c>
      <c r="AG11" s="172" t="e">
        <f>payesh!#REF!</f>
        <v>#REF!</v>
      </c>
      <c r="AH11" s="172" t="e">
        <f>payesh!#REF!</f>
        <v>#REF!</v>
      </c>
      <c r="AI11" s="172" t="e">
        <f>payesh!#REF!</f>
        <v>#REF!</v>
      </c>
      <c r="AJ11" s="172" t="e">
        <f>payesh!#REF!</f>
        <v>#REF!</v>
      </c>
      <c r="AK11" s="175" t="e">
        <f>payesh!#REF!</f>
        <v>#REF!</v>
      </c>
    </row>
    <row r="12" spans="2:38" ht="18.75" thickBot="1" x14ac:dyDescent="0.3">
      <c r="B12" s="176" t="e">
        <f>payesh!#REF!</f>
        <v>#REF!</v>
      </c>
      <c r="C12" s="164" t="e">
        <f>payesh!#REF!</f>
        <v>#REF!</v>
      </c>
      <c r="D12" s="164" t="e">
        <f>payesh!#REF!</f>
        <v>#REF!</v>
      </c>
      <c r="E12" s="164" t="e">
        <f>payesh!#REF!</f>
        <v>#REF!</v>
      </c>
      <c r="F12" s="164" t="e">
        <f>payesh!#REF!</f>
        <v>#REF!</v>
      </c>
      <c r="G12" s="164" t="e">
        <f>payesh!#REF!</f>
        <v>#REF!</v>
      </c>
      <c r="H12" s="164" t="e">
        <f>payesh!#REF!</f>
        <v>#REF!</v>
      </c>
      <c r="I12" s="165" t="e">
        <f>payesh!#REF!</f>
        <v>#REF!</v>
      </c>
      <c r="J12" s="164" t="e">
        <f>payesh!#REF!</f>
        <v>#REF!</v>
      </c>
      <c r="K12" s="164" t="e">
        <f>payesh!#REF!</f>
        <v>#REF!</v>
      </c>
      <c r="L12" s="164" t="e">
        <f>payesh!#REF!</f>
        <v>#REF!</v>
      </c>
      <c r="M12" s="164" t="e">
        <f>payesh!#REF!</f>
        <v>#REF!</v>
      </c>
      <c r="N12" s="165" t="e">
        <f>payesh!#REF!</f>
        <v>#REF!</v>
      </c>
      <c r="O12" s="165" t="e">
        <f>payesh!#REF!</f>
        <v>#REF!</v>
      </c>
      <c r="P12" s="164" t="e">
        <f>payesh!#REF!</f>
        <v>#REF!</v>
      </c>
      <c r="Q12" s="164" t="e">
        <f>payesh!#REF!</f>
        <v>#REF!</v>
      </c>
      <c r="R12" s="164" t="e">
        <f>payesh!#REF!</f>
        <v>#REF!</v>
      </c>
      <c r="S12" s="164" t="e">
        <f>payesh!#REF!</f>
        <v>#REF!</v>
      </c>
      <c r="T12" s="186" t="e">
        <f>payesh!#REF!</f>
        <v>#REF!</v>
      </c>
      <c r="U12" s="164" t="e">
        <f>payesh!#REF!</f>
        <v>#REF!</v>
      </c>
      <c r="V12" s="186" t="e">
        <f>payesh!#REF!</f>
        <v>#REF!</v>
      </c>
      <c r="W12" s="164" t="e">
        <f>payesh!#REF!</f>
        <v>#REF!</v>
      </c>
      <c r="X12" s="164" t="e">
        <f>payesh!#REF!</f>
        <v>#REF!</v>
      </c>
      <c r="Y12" s="164" t="e">
        <f>payesh!#REF!</f>
        <v>#REF!</v>
      </c>
      <c r="Z12" s="164" t="e">
        <f>payesh!#REF!</f>
        <v>#REF!</v>
      </c>
      <c r="AA12" s="164" t="e">
        <f>payesh!#REF!</f>
        <v>#REF!</v>
      </c>
      <c r="AB12" s="164" t="e">
        <f>payesh!#REF!</f>
        <v>#REF!</v>
      </c>
      <c r="AC12" s="164" t="e">
        <f>payesh!#REF!</f>
        <v>#REF!</v>
      </c>
      <c r="AD12" s="164" t="e">
        <f>payesh!#REF!</f>
        <v>#REF!</v>
      </c>
      <c r="AE12" s="164" t="e">
        <f>payesh!#REF!</f>
        <v>#REF!</v>
      </c>
      <c r="AF12" s="164" t="e">
        <f>payesh!#REF!</f>
        <v>#REF!</v>
      </c>
      <c r="AG12" s="164" t="e">
        <f>payesh!#REF!</f>
        <v>#REF!</v>
      </c>
      <c r="AH12" s="164" t="e">
        <f>payesh!#REF!</f>
        <v>#REF!</v>
      </c>
      <c r="AI12" s="164" t="e">
        <f>payesh!#REF!</f>
        <v>#REF!</v>
      </c>
      <c r="AJ12" s="164" t="e">
        <f>payesh!#REF!</f>
        <v>#REF!</v>
      </c>
      <c r="AK12" s="167" t="e">
        <f>payesh!#REF!</f>
        <v>#REF!</v>
      </c>
    </row>
    <row r="13" spans="2:38" ht="18.75" thickBot="1" x14ac:dyDescent="0.3">
      <c r="B13" s="169" t="e">
        <f>payesh!#REF!</f>
        <v>#REF!</v>
      </c>
      <c r="C13" s="172" t="e">
        <f>payesh!#REF!</f>
        <v>#REF!</v>
      </c>
      <c r="D13" s="172" t="e">
        <f>payesh!#REF!</f>
        <v>#REF!</v>
      </c>
      <c r="E13" s="172" t="e">
        <f>payesh!#REF!</f>
        <v>#REF!</v>
      </c>
      <c r="F13" s="172" t="e">
        <f>payesh!#REF!</f>
        <v>#REF!</v>
      </c>
      <c r="G13" s="172" t="e">
        <f>payesh!#REF!</f>
        <v>#REF!</v>
      </c>
      <c r="H13" s="172" t="e">
        <f>payesh!#REF!</f>
        <v>#REF!</v>
      </c>
      <c r="I13" s="173" t="e">
        <f>payesh!#REF!</f>
        <v>#REF!</v>
      </c>
      <c r="J13" s="172" t="e">
        <f>payesh!#REF!</f>
        <v>#REF!</v>
      </c>
      <c r="K13" s="172" t="e">
        <f>payesh!#REF!</f>
        <v>#REF!</v>
      </c>
      <c r="L13" s="172" t="e">
        <f>payesh!#REF!</f>
        <v>#REF!</v>
      </c>
      <c r="M13" s="172" t="e">
        <f>payesh!#REF!</f>
        <v>#REF!</v>
      </c>
      <c r="N13" s="173" t="e">
        <f>payesh!#REF!</f>
        <v>#REF!</v>
      </c>
      <c r="O13" s="173" t="e">
        <f>payesh!#REF!</f>
        <v>#REF!</v>
      </c>
      <c r="P13" s="172" t="e">
        <f>payesh!#REF!</f>
        <v>#REF!</v>
      </c>
      <c r="Q13" s="172" t="e">
        <f>payesh!#REF!</f>
        <v>#REF!</v>
      </c>
      <c r="R13" s="172" t="e">
        <f>payesh!#REF!</f>
        <v>#REF!</v>
      </c>
      <c r="S13" s="172" t="e">
        <f>payesh!#REF!</f>
        <v>#REF!</v>
      </c>
      <c r="T13" s="187" t="e">
        <f>payesh!#REF!</f>
        <v>#REF!</v>
      </c>
      <c r="U13" s="172" t="e">
        <f>payesh!#REF!</f>
        <v>#REF!</v>
      </c>
      <c r="V13" s="187" t="e">
        <f>payesh!#REF!</f>
        <v>#REF!</v>
      </c>
      <c r="W13" s="172" t="e">
        <f>payesh!#REF!</f>
        <v>#REF!</v>
      </c>
      <c r="X13" s="172" t="e">
        <f>payesh!#REF!</f>
        <v>#REF!</v>
      </c>
      <c r="Y13" s="172" t="e">
        <f>payesh!#REF!</f>
        <v>#REF!</v>
      </c>
      <c r="Z13" s="172" t="e">
        <f>payesh!#REF!</f>
        <v>#REF!</v>
      </c>
      <c r="AA13" s="172" t="e">
        <f>payesh!#REF!</f>
        <v>#REF!</v>
      </c>
      <c r="AB13" s="172" t="e">
        <f>payesh!#REF!</f>
        <v>#REF!</v>
      </c>
      <c r="AC13" s="172" t="e">
        <f>payesh!#REF!</f>
        <v>#REF!</v>
      </c>
      <c r="AD13" s="172" t="e">
        <f>payesh!#REF!</f>
        <v>#REF!</v>
      </c>
      <c r="AE13" s="172" t="e">
        <f>payesh!#REF!</f>
        <v>#REF!</v>
      </c>
      <c r="AF13" s="172" t="e">
        <f>payesh!#REF!</f>
        <v>#REF!</v>
      </c>
      <c r="AG13" s="172" t="e">
        <f>payesh!#REF!</f>
        <v>#REF!</v>
      </c>
      <c r="AH13" s="172" t="e">
        <f>payesh!#REF!</f>
        <v>#REF!</v>
      </c>
      <c r="AI13" s="172" t="e">
        <f>payesh!#REF!</f>
        <v>#REF!</v>
      </c>
      <c r="AJ13" s="172" t="e">
        <f>payesh!#REF!</f>
        <v>#REF!</v>
      </c>
      <c r="AK13" s="175" t="e">
        <f>payesh!#REF!</f>
        <v>#REF!</v>
      </c>
    </row>
    <row r="14" spans="2:38" ht="18.75" thickBot="1" x14ac:dyDescent="0.3">
      <c r="B14" s="176" t="e">
        <f>payesh!#REF!</f>
        <v>#REF!</v>
      </c>
      <c r="C14" s="164" t="e">
        <f>payesh!#REF!</f>
        <v>#REF!</v>
      </c>
      <c r="D14" s="164" t="e">
        <f>payesh!#REF!</f>
        <v>#REF!</v>
      </c>
      <c r="E14" s="164" t="e">
        <f>payesh!#REF!</f>
        <v>#REF!</v>
      </c>
      <c r="F14" s="164" t="e">
        <f>payesh!#REF!</f>
        <v>#REF!</v>
      </c>
      <c r="G14" s="164" t="e">
        <f>payesh!#REF!</f>
        <v>#REF!</v>
      </c>
      <c r="H14" s="164" t="e">
        <f>payesh!#REF!</f>
        <v>#REF!</v>
      </c>
      <c r="I14" s="165" t="e">
        <f>payesh!#REF!</f>
        <v>#REF!</v>
      </c>
      <c r="J14" s="164" t="e">
        <f>payesh!#REF!</f>
        <v>#REF!</v>
      </c>
      <c r="K14" s="164" t="e">
        <f>payesh!#REF!</f>
        <v>#REF!</v>
      </c>
      <c r="L14" s="164" t="e">
        <f>payesh!#REF!</f>
        <v>#REF!</v>
      </c>
      <c r="M14" s="164" t="e">
        <f>payesh!#REF!</f>
        <v>#REF!</v>
      </c>
      <c r="N14" s="165" t="e">
        <f>payesh!#REF!</f>
        <v>#REF!</v>
      </c>
      <c r="O14" s="165" t="e">
        <f>payesh!#REF!</f>
        <v>#REF!</v>
      </c>
      <c r="P14" s="164" t="e">
        <f>payesh!#REF!</f>
        <v>#REF!</v>
      </c>
      <c r="Q14" s="164" t="e">
        <f>payesh!#REF!</f>
        <v>#REF!</v>
      </c>
      <c r="R14" s="164" t="e">
        <f>payesh!#REF!</f>
        <v>#REF!</v>
      </c>
      <c r="S14" s="164" t="e">
        <f>payesh!#REF!</f>
        <v>#REF!</v>
      </c>
      <c r="T14" s="186" t="e">
        <f>payesh!#REF!</f>
        <v>#REF!</v>
      </c>
      <c r="U14" s="164" t="e">
        <f>payesh!#REF!</f>
        <v>#REF!</v>
      </c>
      <c r="V14" s="186" t="e">
        <f>payesh!#REF!</f>
        <v>#REF!</v>
      </c>
      <c r="W14" s="164" t="e">
        <f>payesh!#REF!</f>
        <v>#REF!</v>
      </c>
      <c r="X14" s="164" t="e">
        <f>payesh!#REF!</f>
        <v>#REF!</v>
      </c>
      <c r="Y14" s="164" t="e">
        <f>payesh!#REF!</f>
        <v>#REF!</v>
      </c>
      <c r="Z14" s="164" t="e">
        <f>payesh!#REF!</f>
        <v>#REF!</v>
      </c>
      <c r="AA14" s="164" t="e">
        <f>payesh!#REF!</f>
        <v>#REF!</v>
      </c>
      <c r="AB14" s="164" t="e">
        <f>payesh!#REF!</f>
        <v>#REF!</v>
      </c>
      <c r="AC14" s="164" t="e">
        <f>payesh!#REF!</f>
        <v>#REF!</v>
      </c>
      <c r="AD14" s="164" t="e">
        <f>payesh!#REF!</f>
        <v>#REF!</v>
      </c>
      <c r="AE14" s="164" t="e">
        <f>payesh!#REF!</f>
        <v>#REF!</v>
      </c>
      <c r="AF14" s="164" t="e">
        <f>payesh!#REF!</f>
        <v>#REF!</v>
      </c>
      <c r="AG14" s="164" t="e">
        <f>payesh!#REF!</f>
        <v>#REF!</v>
      </c>
      <c r="AH14" s="164" t="e">
        <f>payesh!#REF!</f>
        <v>#REF!</v>
      </c>
      <c r="AI14" s="164" t="e">
        <f>payesh!#REF!</f>
        <v>#REF!</v>
      </c>
      <c r="AJ14" s="164" t="e">
        <f>payesh!#REF!</f>
        <v>#REF!</v>
      </c>
      <c r="AK14" s="167" t="e">
        <f>payesh!#REF!</f>
        <v>#REF!</v>
      </c>
    </row>
    <row r="15" spans="2:38" ht="18.75" thickBot="1" x14ac:dyDescent="0.3">
      <c r="B15" s="169">
        <f>payesh!G7</f>
        <v>3</v>
      </c>
      <c r="C15" s="172" t="str">
        <f>payesh!G3</f>
        <v>کردستان</v>
      </c>
      <c r="D15" s="172" t="str">
        <f>payesh!G4</f>
        <v>دهگلان</v>
      </c>
      <c r="E15" s="172" t="str">
        <f>payesh!G5</f>
        <v>سراب حاجی پمق</v>
      </c>
      <c r="F15" s="172" t="str">
        <f>payesh!G6</f>
        <v>مهنا</v>
      </c>
      <c r="G15" s="172" t="str">
        <f>payesh!G10</f>
        <v>مرکز نشاط</v>
      </c>
      <c r="H15" s="172" t="str">
        <f>payesh!G13</f>
        <v>سارا عزیزی</v>
      </c>
      <c r="I15" s="173">
        <f>payesh!G14</f>
        <v>9180136771</v>
      </c>
      <c r="J15" s="172" t="str">
        <f>payesh!G9</f>
        <v>فرزین امانی</v>
      </c>
      <c r="K15" s="172" t="str">
        <f>payesh!G18</f>
        <v>ت4</v>
      </c>
      <c r="L15" s="172" t="str">
        <f>payesh!G8</f>
        <v>فعال</v>
      </c>
      <c r="M15" s="172">
        <f>payesh!G46</f>
        <v>0</v>
      </c>
      <c r="N15" s="173">
        <f>payesh!G17</f>
        <v>759294611</v>
      </c>
      <c r="O15" s="173">
        <f>payesh!G16</f>
        <v>0</v>
      </c>
      <c r="P15" s="172" t="str">
        <f>payesh!G19</f>
        <v>زیبنده محمدی</v>
      </c>
      <c r="Q15" s="172" t="str">
        <f>payesh!G20</f>
        <v>طیبه مفاخری</v>
      </c>
      <c r="R15" s="172" t="str">
        <f>payesh!G21</f>
        <v>شهین قوامی</v>
      </c>
      <c r="S15" s="172">
        <f>payesh!$G$55</f>
        <v>0</v>
      </c>
      <c r="T15" s="187">
        <f>payesh!G64</f>
        <v>0</v>
      </c>
      <c r="U15" s="172">
        <f>payesh!$G$56</f>
        <v>0</v>
      </c>
      <c r="V15" s="187">
        <f>payesh!G65</f>
        <v>0</v>
      </c>
      <c r="W15" s="172" t="str">
        <f>payesh!G78</f>
        <v>94/11/10</v>
      </c>
      <c r="X15" s="172">
        <f>payesh!G79</f>
        <v>77</v>
      </c>
      <c r="Y15" s="172">
        <f>payesh!$G$83</f>
        <v>0</v>
      </c>
      <c r="Z15" s="172">
        <f>payesh!$G$84</f>
        <v>0</v>
      </c>
      <c r="AA15" s="172">
        <f>payesh!G86</f>
        <v>210000000</v>
      </c>
      <c r="AB15" s="172">
        <f>payesh!G153</f>
        <v>0</v>
      </c>
      <c r="AC15" s="172">
        <f>payesh!G155</f>
        <v>0</v>
      </c>
      <c r="AD15" s="172">
        <f>payesh!G157</f>
        <v>0</v>
      </c>
      <c r="AE15" s="172">
        <f>payesh!G159</f>
        <v>0</v>
      </c>
      <c r="AF15" s="172">
        <f>payesh!G161</f>
        <v>0</v>
      </c>
      <c r="AG15" s="172">
        <f>payesh!G163</f>
        <v>0</v>
      </c>
      <c r="AH15" s="172">
        <f>payesh!G165</f>
        <v>0</v>
      </c>
      <c r="AI15" s="172">
        <f>payesh!G167</f>
        <v>0</v>
      </c>
      <c r="AJ15" s="172">
        <f>payesh!G169</f>
        <v>0</v>
      </c>
      <c r="AK15" s="175">
        <f>payesh!G171</f>
        <v>0</v>
      </c>
    </row>
    <row r="16" spans="2:38" ht="18.75" thickBot="1" x14ac:dyDescent="0.3">
      <c r="B16" s="176" t="e">
        <f>payesh!#REF!</f>
        <v>#REF!</v>
      </c>
      <c r="C16" s="164" t="e">
        <f>payesh!#REF!</f>
        <v>#REF!</v>
      </c>
      <c r="D16" s="164" t="e">
        <f>payesh!#REF!</f>
        <v>#REF!</v>
      </c>
      <c r="E16" s="164" t="e">
        <f>payesh!#REF!</f>
        <v>#REF!</v>
      </c>
      <c r="F16" s="164" t="e">
        <f>payesh!#REF!</f>
        <v>#REF!</v>
      </c>
      <c r="G16" s="164" t="e">
        <f>payesh!#REF!</f>
        <v>#REF!</v>
      </c>
      <c r="H16" s="164" t="e">
        <f>payesh!#REF!</f>
        <v>#REF!</v>
      </c>
      <c r="I16" s="165" t="e">
        <f>payesh!#REF!</f>
        <v>#REF!</v>
      </c>
      <c r="J16" s="164" t="e">
        <f>payesh!#REF!</f>
        <v>#REF!</v>
      </c>
      <c r="K16" s="164" t="e">
        <f>payesh!#REF!</f>
        <v>#REF!</v>
      </c>
      <c r="L16" s="164" t="e">
        <f>payesh!#REF!</f>
        <v>#REF!</v>
      </c>
      <c r="M16" s="164" t="e">
        <f>payesh!#REF!</f>
        <v>#REF!</v>
      </c>
      <c r="N16" s="165" t="e">
        <f>payesh!#REF!</f>
        <v>#REF!</v>
      </c>
      <c r="O16" s="165" t="e">
        <f>payesh!#REF!</f>
        <v>#REF!</v>
      </c>
      <c r="P16" s="164" t="e">
        <f>payesh!#REF!</f>
        <v>#REF!</v>
      </c>
      <c r="Q16" s="164" t="e">
        <f>payesh!#REF!</f>
        <v>#REF!</v>
      </c>
      <c r="R16" s="164" t="e">
        <f>payesh!#REF!</f>
        <v>#REF!</v>
      </c>
      <c r="S16" s="164" t="e">
        <f>payesh!#REF!</f>
        <v>#REF!</v>
      </c>
      <c r="T16" s="186" t="e">
        <f>payesh!#REF!</f>
        <v>#REF!</v>
      </c>
      <c r="U16" s="164" t="e">
        <f>payesh!#REF!</f>
        <v>#REF!</v>
      </c>
      <c r="V16" s="186" t="e">
        <f>payesh!#REF!</f>
        <v>#REF!</v>
      </c>
      <c r="W16" s="164" t="e">
        <f>payesh!#REF!</f>
        <v>#REF!</v>
      </c>
      <c r="X16" s="164" t="e">
        <f>payesh!#REF!</f>
        <v>#REF!</v>
      </c>
      <c r="Y16" s="164" t="e">
        <f>payesh!#REF!</f>
        <v>#REF!</v>
      </c>
      <c r="Z16" s="164" t="e">
        <f>payesh!#REF!</f>
        <v>#REF!</v>
      </c>
      <c r="AA16" s="164" t="e">
        <f>payesh!#REF!</f>
        <v>#REF!</v>
      </c>
      <c r="AB16" s="164" t="e">
        <f>payesh!#REF!</f>
        <v>#REF!</v>
      </c>
      <c r="AC16" s="164" t="e">
        <f>payesh!#REF!</f>
        <v>#REF!</v>
      </c>
      <c r="AD16" s="164" t="e">
        <f>payesh!#REF!</f>
        <v>#REF!</v>
      </c>
      <c r="AE16" s="164" t="e">
        <f>payesh!#REF!</f>
        <v>#REF!</v>
      </c>
      <c r="AF16" s="164" t="e">
        <f>payesh!#REF!</f>
        <v>#REF!</v>
      </c>
      <c r="AG16" s="164" t="e">
        <f>payesh!#REF!</f>
        <v>#REF!</v>
      </c>
      <c r="AH16" s="164" t="e">
        <f>payesh!#REF!</f>
        <v>#REF!</v>
      </c>
      <c r="AI16" s="164" t="e">
        <f>payesh!#REF!</f>
        <v>#REF!</v>
      </c>
      <c r="AJ16" s="164" t="e">
        <f>payesh!#REF!</f>
        <v>#REF!</v>
      </c>
      <c r="AK16" s="167" t="e">
        <f>payesh!#REF!</f>
        <v>#REF!</v>
      </c>
    </row>
    <row r="17" spans="2:37" ht="18.75" thickBot="1" x14ac:dyDescent="0.3">
      <c r="B17" s="169" t="e">
        <f>payesh!#REF!</f>
        <v>#REF!</v>
      </c>
      <c r="C17" s="172" t="e">
        <f>payesh!#REF!</f>
        <v>#REF!</v>
      </c>
      <c r="D17" s="172" t="e">
        <f>payesh!#REF!</f>
        <v>#REF!</v>
      </c>
      <c r="E17" s="172" t="e">
        <f>payesh!#REF!</f>
        <v>#REF!</v>
      </c>
      <c r="F17" s="172" t="e">
        <f>payesh!#REF!</f>
        <v>#REF!</v>
      </c>
      <c r="G17" s="172" t="e">
        <f>payesh!#REF!</f>
        <v>#REF!</v>
      </c>
      <c r="H17" s="172" t="e">
        <f>payesh!#REF!</f>
        <v>#REF!</v>
      </c>
      <c r="I17" s="173" t="e">
        <f>payesh!#REF!</f>
        <v>#REF!</v>
      </c>
      <c r="J17" s="172" t="e">
        <f>payesh!#REF!</f>
        <v>#REF!</v>
      </c>
      <c r="K17" s="172" t="e">
        <f>payesh!#REF!</f>
        <v>#REF!</v>
      </c>
      <c r="L17" s="172" t="e">
        <f>payesh!#REF!</f>
        <v>#REF!</v>
      </c>
      <c r="M17" s="172" t="e">
        <f>payesh!#REF!</f>
        <v>#REF!</v>
      </c>
      <c r="N17" s="173" t="e">
        <f>payesh!#REF!</f>
        <v>#REF!</v>
      </c>
      <c r="O17" s="173" t="e">
        <f>payesh!#REF!</f>
        <v>#REF!</v>
      </c>
      <c r="P17" s="172" t="e">
        <f>payesh!#REF!</f>
        <v>#REF!</v>
      </c>
      <c r="Q17" s="172" t="e">
        <f>payesh!#REF!</f>
        <v>#REF!</v>
      </c>
      <c r="R17" s="172" t="e">
        <f>payesh!#REF!</f>
        <v>#REF!</v>
      </c>
      <c r="S17" s="172" t="e">
        <f>payesh!#REF!</f>
        <v>#REF!</v>
      </c>
      <c r="T17" s="187" t="e">
        <f>payesh!#REF!</f>
        <v>#REF!</v>
      </c>
      <c r="U17" s="172" t="e">
        <f>payesh!#REF!</f>
        <v>#REF!</v>
      </c>
      <c r="V17" s="187" t="e">
        <f>payesh!#REF!</f>
        <v>#REF!</v>
      </c>
      <c r="W17" s="172" t="e">
        <f>payesh!#REF!</f>
        <v>#REF!</v>
      </c>
      <c r="X17" s="172" t="e">
        <f>payesh!#REF!</f>
        <v>#REF!</v>
      </c>
      <c r="Y17" s="172" t="e">
        <f>payesh!#REF!</f>
        <v>#REF!</v>
      </c>
      <c r="Z17" s="172" t="e">
        <f>payesh!#REF!</f>
        <v>#REF!</v>
      </c>
      <c r="AA17" s="172" t="e">
        <f>payesh!#REF!</f>
        <v>#REF!</v>
      </c>
      <c r="AB17" s="172" t="e">
        <f>payesh!#REF!</f>
        <v>#REF!</v>
      </c>
      <c r="AC17" s="172" t="e">
        <f>payesh!#REF!</f>
        <v>#REF!</v>
      </c>
      <c r="AD17" s="172" t="e">
        <f>payesh!#REF!</f>
        <v>#REF!</v>
      </c>
      <c r="AE17" s="172" t="e">
        <f>payesh!#REF!</f>
        <v>#REF!</v>
      </c>
      <c r="AF17" s="172" t="e">
        <f>payesh!#REF!</f>
        <v>#REF!</v>
      </c>
      <c r="AG17" s="172" t="e">
        <f>payesh!#REF!</f>
        <v>#REF!</v>
      </c>
      <c r="AH17" s="172" t="e">
        <f>payesh!#REF!</f>
        <v>#REF!</v>
      </c>
      <c r="AI17" s="172" t="e">
        <f>payesh!#REF!</f>
        <v>#REF!</v>
      </c>
      <c r="AJ17" s="172" t="e">
        <f>payesh!#REF!</f>
        <v>#REF!</v>
      </c>
      <c r="AK17" s="175" t="e">
        <f>payesh!#REF!</f>
        <v>#REF!</v>
      </c>
    </row>
    <row r="18" spans="2:37" ht="18.75" thickBot="1" x14ac:dyDescent="0.3">
      <c r="B18" s="176" t="e">
        <f>payesh!#REF!</f>
        <v>#REF!</v>
      </c>
      <c r="C18" s="164" t="e">
        <f>payesh!#REF!</f>
        <v>#REF!</v>
      </c>
      <c r="D18" s="164" t="e">
        <f>payesh!#REF!</f>
        <v>#REF!</v>
      </c>
      <c r="E18" s="164" t="e">
        <f>payesh!#REF!</f>
        <v>#REF!</v>
      </c>
      <c r="F18" s="164" t="e">
        <f>payesh!#REF!</f>
        <v>#REF!</v>
      </c>
      <c r="G18" s="164" t="e">
        <f>payesh!#REF!</f>
        <v>#REF!</v>
      </c>
      <c r="H18" s="164" t="e">
        <f>payesh!#REF!</f>
        <v>#REF!</v>
      </c>
      <c r="I18" s="165" t="e">
        <f>payesh!#REF!</f>
        <v>#REF!</v>
      </c>
      <c r="J18" s="164" t="e">
        <f>payesh!#REF!</f>
        <v>#REF!</v>
      </c>
      <c r="K18" s="164" t="e">
        <f>payesh!#REF!</f>
        <v>#REF!</v>
      </c>
      <c r="L18" s="164" t="e">
        <f>payesh!#REF!</f>
        <v>#REF!</v>
      </c>
      <c r="M18" s="164" t="e">
        <f>payesh!#REF!</f>
        <v>#REF!</v>
      </c>
      <c r="N18" s="165" t="e">
        <f>payesh!#REF!</f>
        <v>#REF!</v>
      </c>
      <c r="O18" s="165" t="e">
        <f>payesh!#REF!</f>
        <v>#REF!</v>
      </c>
      <c r="P18" s="164" t="e">
        <f>payesh!#REF!</f>
        <v>#REF!</v>
      </c>
      <c r="Q18" s="164" t="e">
        <f>payesh!#REF!</f>
        <v>#REF!</v>
      </c>
      <c r="R18" s="164" t="e">
        <f>payesh!#REF!</f>
        <v>#REF!</v>
      </c>
      <c r="S18" s="164" t="e">
        <f>payesh!#REF!</f>
        <v>#REF!</v>
      </c>
      <c r="T18" s="186" t="e">
        <f>payesh!#REF!</f>
        <v>#REF!</v>
      </c>
      <c r="U18" s="164" t="e">
        <f>payesh!#REF!</f>
        <v>#REF!</v>
      </c>
      <c r="V18" s="186" t="e">
        <f>payesh!#REF!</f>
        <v>#REF!</v>
      </c>
      <c r="W18" s="164" t="e">
        <f>payesh!#REF!</f>
        <v>#REF!</v>
      </c>
      <c r="X18" s="164" t="e">
        <f>payesh!#REF!</f>
        <v>#REF!</v>
      </c>
      <c r="Y18" s="164" t="e">
        <f>payesh!#REF!</f>
        <v>#REF!</v>
      </c>
      <c r="Z18" s="164" t="e">
        <f>payesh!#REF!</f>
        <v>#REF!</v>
      </c>
      <c r="AA18" s="164" t="e">
        <f>payesh!#REF!</f>
        <v>#REF!</v>
      </c>
      <c r="AB18" s="164" t="e">
        <f>payesh!#REF!</f>
        <v>#REF!</v>
      </c>
      <c r="AC18" s="164" t="e">
        <f>payesh!#REF!</f>
        <v>#REF!</v>
      </c>
      <c r="AD18" s="164" t="e">
        <f>payesh!#REF!</f>
        <v>#REF!</v>
      </c>
      <c r="AE18" s="164" t="e">
        <f>payesh!#REF!</f>
        <v>#REF!</v>
      </c>
      <c r="AF18" s="164" t="e">
        <f>payesh!#REF!</f>
        <v>#REF!</v>
      </c>
      <c r="AG18" s="164" t="e">
        <f>payesh!#REF!</f>
        <v>#REF!</v>
      </c>
      <c r="AH18" s="164" t="e">
        <f>payesh!#REF!</f>
        <v>#REF!</v>
      </c>
      <c r="AI18" s="164" t="e">
        <f>payesh!#REF!</f>
        <v>#REF!</v>
      </c>
      <c r="AJ18" s="164" t="e">
        <f>payesh!#REF!</f>
        <v>#REF!</v>
      </c>
      <c r="AK18" s="167" t="e">
        <f>payesh!#REF!</f>
        <v>#REF!</v>
      </c>
    </row>
    <row r="19" spans="2:37" ht="18.75" thickBot="1" x14ac:dyDescent="0.3">
      <c r="B19" s="169" t="e">
        <f>payesh!#REF!</f>
        <v>#REF!</v>
      </c>
      <c r="C19" s="172" t="e">
        <f>payesh!#REF!</f>
        <v>#REF!</v>
      </c>
      <c r="D19" s="172" t="e">
        <f>payesh!#REF!</f>
        <v>#REF!</v>
      </c>
      <c r="E19" s="172" t="e">
        <f>payesh!#REF!</f>
        <v>#REF!</v>
      </c>
      <c r="F19" s="172" t="e">
        <f>payesh!#REF!</f>
        <v>#REF!</v>
      </c>
      <c r="G19" s="172" t="e">
        <f>payesh!#REF!</f>
        <v>#REF!</v>
      </c>
      <c r="H19" s="172" t="e">
        <f>payesh!#REF!</f>
        <v>#REF!</v>
      </c>
      <c r="I19" s="173" t="e">
        <f>payesh!#REF!</f>
        <v>#REF!</v>
      </c>
      <c r="J19" s="172" t="e">
        <f>payesh!#REF!</f>
        <v>#REF!</v>
      </c>
      <c r="K19" s="172" t="e">
        <f>payesh!#REF!</f>
        <v>#REF!</v>
      </c>
      <c r="L19" s="172" t="e">
        <f>payesh!#REF!</f>
        <v>#REF!</v>
      </c>
      <c r="M19" s="172" t="e">
        <f>payesh!#REF!</f>
        <v>#REF!</v>
      </c>
      <c r="N19" s="173" t="e">
        <f>payesh!#REF!</f>
        <v>#REF!</v>
      </c>
      <c r="O19" s="173" t="e">
        <f>payesh!#REF!</f>
        <v>#REF!</v>
      </c>
      <c r="P19" s="172" t="e">
        <f>payesh!#REF!</f>
        <v>#REF!</v>
      </c>
      <c r="Q19" s="172" t="e">
        <f>payesh!#REF!</f>
        <v>#REF!</v>
      </c>
      <c r="R19" s="172" t="e">
        <f>payesh!#REF!</f>
        <v>#REF!</v>
      </c>
      <c r="S19" s="172" t="e">
        <f>payesh!#REF!</f>
        <v>#REF!</v>
      </c>
      <c r="T19" s="187" t="e">
        <f>payesh!#REF!</f>
        <v>#REF!</v>
      </c>
      <c r="U19" s="172" t="e">
        <f>payesh!#REF!</f>
        <v>#REF!</v>
      </c>
      <c r="V19" s="187" t="e">
        <f>payesh!#REF!</f>
        <v>#REF!</v>
      </c>
      <c r="W19" s="172" t="e">
        <f>payesh!#REF!</f>
        <v>#REF!</v>
      </c>
      <c r="X19" s="172" t="e">
        <f>payesh!#REF!</f>
        <v>#REF!</v>
      </c>
      <c r="Y19" s="172" t="e">
        <f>payesh!#REF!</f>
        <v>#REF!</v>
      </c>
      <c r="Z19" s="172" t="e">
        <f>payesh!#REF!</f>
        <v>#REF!</v>
      </c>
      <c r="AA19" s="172" t="e">
        <f>payesh!#REF!</f>
        <v>#REF!</v>
      </c>
      <c r="AB19" s="172" t="e">
        <f>payesh!#REF!</f>
        <v>#REF!</v>
      </c>
      <c r="AC19" s="172" t="e">
        <f>payesh!#REF!</f>
        <v>#REF!</v>
      </c>
      <c r="AD19" s="172" t="e">
        <f>payesh!#REF!</f>
        <v>#REF!</v>
      </c>
      <c r="AE19" s="172" t="e">
        <f>payesh!#REF!</f>
        <v>#REF!</v>
      </c>
      <c r="AF19" s="172" t="e">
        <f>payesh!#REF!</f>
        <v>#REF!</v>
      </c>
      <c r="AG19" s="172" t="e">
        <f>payesh!#REF!</f>
        <v>#REF!</v>
      </c>
      <c r="AH19" s="172" t="e">
        <f>payesh!#REF!</f>
        <v>#REF!</v>
      </c>
      <c r="AI19" s="172" t="e">
        <f>payesh!#REF!</f>
        <v>#REF!</v>
      </c>
      <c r="AJ19" s="172" t="e">
        <f>payesh!#REF!</f>
        <v>#REF!</v>
      </c>
      <c r="AK19" s="175" t="e">
        <f>payesh!#REF!</f>
        <v>#REF!</v>
      </c>
    </row>
    <row r="20" spans="2:37" ht="18.75" thickBot="1" x14ac:dyDescent="0.3">
      <c r="B20" s="176">
        <f>payesh!H7</f>
        <v>4</v>
      </c>
      <c r="C20" s="164" t="str">
        <f>payesh!H3</f>
        <v>کردستان</v>
      </c>
      <c r="D20" s="164" t="str">
        <f>payesh!H4</f>
        <v>دهگلان</v>
      </c>
      <c r="E20" s="164" t="str">
        <f>payesh!H5</f>
        <v>کرگ آباد</v>
      </c>
      <c r="F20" s="164" t="str">
        <f>payesh!H6</f>
        <v>آوا</v>
      </c>
      <c r="G20" s="164" t="str">
        <f>payesh!H10</f>
        <v>مرکز نشاط</v>
      </c>
      <c r="H20" s="164" t="str">
        <f>payesh!H13</f>
        <v>سارا عزیزی</v>
      </c>
      <c r="I20" s="165">
        <f>payesh!H14</f>
        <v>9180136771</v>
      </c>
      <c r="J20" s="164" t="str">
        <f>payesh!H9</f>
        <v>فرزین امانی</v>
      </c>
      <c r="K20" s="164" t="str">
        <f>payesh!H18</f>
        <v>ت4</v>
      </c>
      <c r="L20" s="164" t="str">
        <f>payesh!H8</f>
        <v>فعال</v>
      </c>
      <c r="M20" s="164">
        <f>payesh!H46</f>
        <v>0</v>
      </c>
      <c r="N20" s="165">
        <f>payesh!H17</f>
        <v>765366895</v>
      </c>
      <c r="O20" s="165">
        <f>payesh!H16</f>
        <v>0</v>
      </c>
      <c r="P20" s="164" t="str">
        <f>payesh!H19</f>
        <v>زینب حسین پناهی</v>
      </c>
      <c r="Q20" s="164" t="str">
        <f>payesh!H20</f>
        <v>گلاله زارعی</v>
      </c>
      <c r="R20" s="164" t="str">
        <f>payesh!H21</f>
        <v>لیلا مرادی</v>
      </c>
      <c r="S20" s="164">
        <f>payesh!$H$55</f>
        <v>0</v>
      </c>
      <c r="T20" s="186">
        <f>payesh!H64</f>
        <v>0</v>
      </c>
      <c r="U20" s="164">
        <f>payesh!$H$56</f>
        <v>0</v>
      </c>
      <c r="V20" s="186">
        <f>payesh!H65</f>
        <v>0</v>
      </c>
      <c r="W20" s="164" t="str">
        <f>payesh!H78</f>
        <v>95/1/16</v>
      </c>
      <c r="X20" s="164">
        <f>payesh!H79</f>
        <v>83</v>
      </c>
      <c r="Y20" s="164">
        <f>payesh!$H$83</f>
        <v>0</v>
      </c>
      <c r="Z20" s="164">
        <f>payesh!$H$84</f>
        <v>0</v>
      </c>
      <c r="AA20" s="164">
        <f>payesh!H86</f>
        <v>0</v>
      </c>
      <c r="AB20" s="164">
        <f>payesh!H153</f>
        <v>0</v>
      </c>
      <c r="AC20" s="164">
        <f>payesh!H155</f>
        <v>0</v>
      </c>
      <c r="AD20" s="164">
        <f>payesh!H157</f>
        <v>0</v>
      </c>
      <c r="AE20" s="164">
        <f>payesh!H159</f>
        <v>0</v>
      </c>
      <c r="AF20" s="164">
        <f>payesh!H161</f>
        <v>0</v>
      </c>
      <c r="AG20" s="164">
        <f>payesh!H163</f>
        <v>0</v>
      </c>
      <c r="AH20" s="164">
        <f>payesh!H165</f>
        <v>0</v>
      </c>
      <c r="AI20" s="164">
        <f>payesh!H167</f>
        <v>0</v>
      </c>
      <c r="AJ20" s="164">
        <f>payesh!H169</f>
        <v>0</v>
      </c>
      <c r="AK20" s="167">
        <f>payesh!H171</f>
        <v>0</v>
      </c>
    </row>
    <row r="21" spans="2:37" ht="18.75" thickBot="1" x14ac:dyDescent="0.3">
      <c r="B21" s="169">
        <f>payesh!I7</f>
        <v>5</v>
      </c>
      <c r="C21" s="172" t="str">
        <f>payesh!I3</f>
        <v>کردستان</v>
      </c>
      <c r="D21" s="172" t="str">
        <f>payesh!I4</f>
        <v>دهگلان</v>
      </c>
      <c r="E21" s="172" t="str">
        <f>payesh!I5</f>
        <v>قروچای</v>
      </c>
      <c r="F21" s="172" t="str">
        <f>payesh!I6</f>
        <v>روژان</v>
      </c>
      <c r="G21" s="172" t="str">
        <f>payesh!I10</f>
        <v>مرکز نشاط</v>
      </c>
      <c r="H21" s="172" t="str">
        <f>payesh!I13</f>
        <v>سارا عزیزی</v>
      </c>
      <c r="I21" s="173">
        <f>payesh!I14</f>
        <v>9180136771</v>
      </c>
      <c r="J21" s="172" t="str">
        <f>payesh!I9</f>
        <v>فرزین امانی</v>
      </c>
      <c r="K21" s="172" t="str">
        <f>payesh!I18</f>
        <v>پ14</v>
      </c>
      <c r="L21" s="172" t="str">
        <f>payesh!I8</f>
        <v>فعال</v>
      </c>
      <c r="M21" s="172">
        <f>payesh!I46</f>
        <v>0</v>
      </c>
      <c r="N21" s="173">
        <f>payesh!I17</f>
        <v>766784607</v>
      </c>
      <c r="O21" s="173">
        <f>payesh!I16</f>
        <v>0</v>
      </c>
      <c r="P21" s="172" t="str">
        <f>payesh!I19</f>
        <v>فاطمه اسکندری</v>
      </c>
      <c r="Q21" s="172" t="str">
        <f>payesh!I20</f>
        <v>سمیه حسین پناهی</v>
      </c>
      <c r="R21" s="172" t="str">
        <f>payesh!I21</f>
        <v>نیشتمان حسین پناهی</v>
      </c>
      <c r="S21" s="172">
        <f>payesh!$I$55</f>
        <v>0</v>
      </c>
      <c r="T21" s="187">
        <f>payesh!I64</f>
        <v>0</v>
      </c>
      <c r="U21" s="172">
        <f>payesh!$I$56</f>
        <v>0</v>
      </c>
      <c r="V21" s="187">
        <f>payesh!I65</f>
        <v>0</v>
      </c>
      <c r="W21" s="172" t="str">
        <f>payesh!I78</f>
        <v>95/3/9</v>
      </c>
      <c r="X21" s="172">
        <f>payesh!I79</f>
        <v>83</v>
      </c>
      <c r="Y21" s="172">
        <f>payesh!$I$83</f>
        <v>0</v>
      </c>
      <c r="Z21" s="172">
        <f>payesh!$I$84</f>
        <v>0</v>
      </c>
      <c r="AA21" s="172">
        <f>payesh!I86</f>
        <v>0</v>
      </c>
      <c r="AB21" s="172">
        <f>payesh!I153</f>
        <v>0</v>
      </c>
      <c r="AC21" s="172">
        <f>payesh!I155</f>
        <v>0</v>
      </c>
      <c r="AD21" s="172">
        <f>payesh!I157</f>
        <v>0</v>
      </c>
      <c r="AE21" s="172">
        <f>payesh!I159</f>
        <v>0</v>
      </c>
      <c r="AF21" s="172">
        <f>payesh!I161</f>
        <v>0</v>
      </c>
      <c r="AG21" s="172">
        <f>payesh!I163</f>
        <v>0</v>
      </c>
      <c r="AH21" s="172">
        <f>payesh!I165</f>
        <v>0</v>
      </c>
      <c r="AI21" s="172">
        <f>payesh!I167</f>
        <v>0</v>
      </c>
      <c r="AJ21" s="172">
        <f>payesh!I169</f>
        <v>0</v>
      </c>
      <c r="AK21" s="175">
        <f>payesh!I171</f>
        <v>0</v>
      </c>
    </row>
    <row r="22" spans="2:37" ht="18.75" thickBot="1" x14ac:dyDescent="0.3">
      <c r="B22" s="176" t="e">
        <f>payesh!#REF!</f>
        <v>#REF!</v>
      </c>
      <c r="C22" s="164" t="e">
        <f>payesh!#REF!</f>
        <v>#REF!</v>
      </c>
      <c r="D22" s="164" t="e">
        <f>payesh!#REF!</f>
        <v>#REF!</v>
      </c>
      <c r="E22" s="164" t="e">
        <f>payesh!#REF!</f>
        <v>#REF!</v>
      </c>
      <c r="F22" s="164" t="e">
        <f>payesh!#REF!</f>
        <v>#REF!</v>
      </c>
      <c r="G22" s="164" t="e">
        <f>payesh!#REF!</f>
        <v>#REF!</v>
      </c>
      <c r="H22" s="164" t="e">
        <f>payesh!#REF!</f>
        <v>#REF!</v>
      </c>
      <c r="I22" s="165" t="e">
        <f>payesh!#REF!</f>
        <v>#REF!</v>
      </c>
      <c r="J22" s="164" t="e">
        <f>payesh!#REF!</f>
        <v>#REF!</v>
      </c>
      <c r="K22" s="164" t="e">
        <f>payesh!#REF!</f>
        <v>#REF!</v>
      </c>
      <c r="L22" s="164" t="e">
        <f>payesh!#REF!</f>
        <v>#REF!</v>
      </c>
      <c r="M22" s="164" t="e">
        <f>payesh!#REF!</f>
        <v>#REF!</v>
      </c>
      <c r="N22" s="165" t="e">
        <f>payesh!#REF!</f>
        <v>#REF!</v>
      </c>
      <c r="O22" s="165" t="e">
        <f>payesh!#REF!</f>
        <v>#REF!</v>
      </c>
      <c r="P22" s="164" t="e">
        <f>payesh!#REF!</f>
        <v>#REF!</v>
      </c>
      <c r="Q22" s="164" t="e">
        <f>payesh!#REF!</f>
        <v>#REF!</v>
      </c>
      <c r="R22" s="164" t="e">
        <f>payesh!#REF!</f>
        <v>#REF!</v>
      </c>
      <c r="S22" s="164" t="e">
        <f>payesh!#REF!</f>
        <v>#REF!</v>
      </c>
      <c r="T22" s="186" t="e">
        <f>payesh!#REF!</f>
        <v>#REF!</v>
      </c>
      <c r="U22" s="164" t="e">
        <f>payesh!#REF!</f>
        <v>#REF!</v>
      </c>
      <c r="V22" s="186" t="e">
        <f>payesh!#REF!</f>
        <v>#REF!</v>
      </c>
      <c r="W22" s="164" t="e">
        <f>payesh!#REF!</f>
        <v>#REF!</v>
      </c>
      <c r="X22" s="164" t="e">
        <f>payesh!#REF!</f>
        <v>#REF!</v>
      </c>
      <c r="Y22" s="164" t="e">
        <f>payesh!#REF!</f>
        <v>#REF!</v>
      </c>
      <c r="Z22" s="164" t="e">
        <f>payesh!#REF!</f>
        <v>#REF!</v>
      </c>
      <c r="AA22" s="164" t="e">
        <f>payesh!#REF!</f>
        <v>#REF!</v>
      </c>
      <c r="AB22" s="164" t="e">
        <f>payesh!#REF!</f>
        <v>#REF!</v>
      </c>
      <c r="AC22" s="164" t="e">
        <f>payesh!#REF!</f>
        <v>#REF!</v>
      </c>
      <c r="AD22" s="164" t="e">
        <f>payesh!#REF!</f>
        <v>#REF!</v>
      </c>
      <c r="AE22" s="164" t="e">
        <f>payesh!#REF!</f>
        <v>#REF!</v>
      </c>
      <c r="AF22" s="164" t="e">
        <f>payesh!#REF!</f>
        <v>#REF!</v>
      </c>
      <c r="AG22" s="164" t="e">
        <f>payesh!#REF!</f>
        <v>#REF!</v>
      </c>
      <c r="AH22" s="164" t="e">
        <f>payesh!#REF!</f>
        <v>#REF!</v>
      </c>
      <c r="AI22" s="164" t="e">
        <f>payesh!#REF!</f>
        <v>#REF!</v>
      </c>
      <c r="AJ22" s="164" t="e">
        <f>payesh!#REF!</f>
        <v>#REF!</v>
      </c>
      <c r="AK22" s="167" t="e">
        <f>payesh!#REF!</f>
        <v>#REF!</v>
      </c>
    </row>
    <row r="23" spans="2:37" ht="18.75" thickBot="1" x14ac:dyDescent="0.3">
      <c r="B23" s="169" t="e">
        <f>payesh!#REF!</f>
        <v>#REF!</v>
      </c>
      <c r="C23" s="172" t="e">
        <f>payesh!#REF!</f>
        <v>#REF!</v>
      </c>
      <c r="D23" s="172" t="e">
        <f>payesh!#REF!</f>
        <v>#REF!</v>
      </c>
      <c r="E23" s="172" t="e">
        <f>payesh!#REF!</f>
        <v>#REF!</v>
      </c>
      <c r="F23" s="172" t="e">
        <f>payesh!#REF!</f>
        <v>#REF!</v>
      </c>
      <c r="G23" s="172" t="e">
        <f>payesh!#REF!</f>
        <v>#REF!</v>
      </c>
      <c r="H23" s="172" t="e">
        <f>payesh!#REF!</f>
        <v>#REF!</v>
      </c>
      <c r="I23" s="173" t="e">
        <f>payesh!#REF!</f>
        <v>#REF!</v>
      </c>
      <c r="J23" s="172" t="e">
        <f>payesh!#REF!</f>
        <v>#REF!</v>
      </c>
      <c r="K23" s="172" t="e">
        <f>payesh!#REF!</f>
        <v>#REF!</v>
      </c>
      <c r="L23" s="172" t="e">
        <f>payesh!#REF!</f>
        <v>#REF!</v>
      </c>
      <c r="M23" s="172" t="e">
        <f>payesh!#REF!</f>
        <v>#REF!</v>
      </c>
      <c r="N23" s="173" t="e">
        <f>payesh!#REF!</f>
        <v>#REF!</v>
      </c>
      <c r="O23" s="173" t="e">
        <f>payesh!#REF!</f>
        <v>#REF!</v>
      </c>
      <c r="P23" s="172" t="e">
        <f>payesh!#REF!</f>
        <v>#REF!</v>
      </c>
      <c r="Q23" s="172" t="e">
        <f>payesh!#REF!</f>
        <v>#REF!</v>
      </c>
      <c r="R23" s="172" t="e">
        <f>payesh!#REF!</f>
        <v>#REF!</v>
      </c>
      <c r="S23" s="172" t="e">
        <f>payesh!#REF!</f>
        <v>#REF!</v>
      </c>
      <c r="T23" s="187" t="e">
        <f>payesh!#REF!</f>
        <v>#REF!</v>
      </c>
      <c r="U23" s="172" t="e">
        <f>payesh!#REF!</f>
        <v>#REF!</v>
      </c>
      <c r="V23" s="187" t="e">
        <f>payesh!#REF!</f>
        <v>#REF!</v>
      </c>
      <c r="W23" s="172" t="e">
        <f>payesh!#REF!</f>
        <v>#REF!</v>
      </c>
      <c r="X23" s="172" t="e">
        <f>payesh!#REF!</f>
        <v>#REF!</v>
      </c>
      <c r="Y23" s="172" t="e">
        <f>payesh!#REF!</f>
        <v>#REF!</v>
      </c>
      <c r="Z23" s="172" t="e">
        <f>payesh!#REF!</f>
        <v>#REF!</v>
      </c>
      <c r="AA23" s="172" t="e">
        <f>payesh!#REF!</f>
        <v>#REF!</v>
      </c>
      <c r="AB23" s="172" t="e">
        <f>payesh!#REF!</f>
        <v>#REF!</v>
      </c>
      <c r="AC23" s="172" t="e">
        <f>payesh!#REF!</f>
        <v>#REF!</v>
      </c>
      <c r="AD23" s="172" t="e">
        <f>payesh!#REF!</f>
        <v>#REF!</v>
      </c>
      <c r="AE23" s="172" t="e">
        <f>payesh!#REF!</f>
        <v>#REF!</v>
      </c>
      <c r="AF23" s="172" t="e">
        <f>payesh!#REF!</f>
        <v>#REF!</v>
      </c>
      <c r="AG23" s="172" t="e">
        <f>payesh!#REF!</f>
        <v>#REF!</v>
      </c>
      <c r="AH23" s="172" t="e">
        <f>payesh!#REF!</f>
        <v>#REF!</v>
      </c>
      <c r="AI23" s="172" t="e">
        <f>payesh!#REF!</f>
        <v>#REF!</v>
      </c>
      <c r="AJ23" s="172" t="e">
        <f>payesh!#REF!</f>
        <v>#REF!</v>
      </c>
      <c r="AK23" s="175" t="e">
        <f>payesh!#REF!</f>
        <v>#REF!</v>
      </c>
    </row>
    <row r="24" spans="2:37" ht="18.75" thickBot="1" x14ac:dyDescent="0.3">
      <c r="B24" s="176" t="e">
        <f>payesh!#REF!</f>
        <v>#REF!</v>
      </c>
      <c r="C24" s="164" t="e">
        <f>payesh!#REF!</f>
        <v>#REF!</v>
      </c>
      <c r="D24" s="164" t="e">
        <f>payesh!#REF!</f>
        <v>#REF!</v>
      </c>
      <c r="E24" s="164" t="e">
        <f>payesh!#REF!</f>
        <v>#REF!</v>
      </c>
      <c r="F24" s="164" t="e">
        <f>payesh!#REF!</f>
        <v>#REF!</v>
      </c>
      <c r="G24" s="164" t="e">
        <f>payesh!#REF!</f>
        <v>#REF!</v>
      </c>
      <c r="H24" s="164" t="e">
        <f>payesh!#REF!</f>
        <v>#REF!</v>
      </c>
      <c r="I24" s="165" t="e">
        <f>payesh!#REF!</f>
        <v>#REF!</v>
      </c>
      <c r="J24" s="164" t="e">
        <f>payesh!#REF!</f>
        <v>#REF!</v>
      </c>
      <c r="K24" s="164" t="e">
        <f>payesh!#REF!</f>
        <v>#REF!</v>
      </c>
      <c r="L24" s="164" t="e">
        <f>payesh!#REF!</f>
        <v>#REF!</v>
      </c>
      <c r="M24" s="164" t="e">
        <f>payesh!#REF!</f>
        <v>#REF!</v>
      </c>
      <c r="N24" s="165" t="e">
        <f>payesh!#REF!</f>
        <v>#REF!</v>
      </c>
      <c r="O24" s="165" t="e">
        <f>payesh!#REF!</f>
        <v>#REF!</v>
      </c>
      <c r="P24" s="164" t="e">
        <f>payesh!#REF!</f>
        <v>#REF!</v>
      </c>
      <c r="Q24" s="164" t="e">
        <f>payesh!#REF!</f>
        <v>#REF!</v>
      </c>
      <c r="R24" s="164" t="e">
        <f>payesh!#REF!</f>
        <v>#REF!</v>
      </c>
      <c r="S24" s="164" t="e">
        <f>payesh!#REF!</f>
        <v>#REF!</v>
      </c>
      <c r="T24" s="186" t="e">
        <f>payesh!#REF!</f>
        <v>#REF!</v>
      </c>
      <c r="U24" s="164" t="e">
        <f>payesh!#REF!</f>
        <v>#REF!</v>
      </c>
      <c r="V24" s="186" t="e">
        <f>payesh!#REF!</f>
        <v>#REF!</v>
      </c>
      <c r="W24" s="164" t="e">
        <f>payesh!#REF!</f>
        <v>#REF!</v>
      </c>
      <c r="X24" s="164" t="e">
        <f>payesh!#REF!</f>
        <v>#REF!</v>
      </c>
      <c r="Y24" s="164" t="e">
        <f>payesh!#REF!</f>
        <v>#REF!</v>
      </c>
      <c r="Z24" s="164" t="e">
        <f>payesh!#REF!</f>
        <v>#REF!</v>
      </c>
      <c r="AA24" s="164" t="e">
        <f>payesh!#REF!</f>
        <v>#REF!</v>
      </c>
      <c r="AB24" s="164" t="e">
        <f>payesh!#REF!</f>
        <v>#REF!</v>
      </c>
      <c r="AC24" s="164" t="e">
        <f>payesh!#REF!</f>
        <v>#REF!</v>
      </c>
      <c r="AD24" s="164" t="e">
        <f>payesh!#REF!</f>
        <v>#REF!</v>
      </c>
      <c r="AE24" s="164" t="e">
        <f>payesh!#REF!</f>
        <v>#REF!</v>
      </c>
      <c r="AF24" s="164" t="e">
        <f>payesh!#REF!</f>
        <v>#REF!</v>
      </c>
      <c r="AG24" s="164" t="e">
        <f>payesh!#REF!</f>
        <v>#REF!</v>
      </c>
      <c r="AH24" s="164" t="e">
        <f>payesh!#REF!</f>
        <v>#REF!</v>
      </c>
      <c r="AI24" s="164" t="e">
        <f>payesh!#REF!</f>
        <v>#REF!</v>
      </c>
      <c r="AJ24" s="164" t="e">
        <f>payesh!#REF!</f>
        <v>#REF!</v>
      </c>
      <c r="AK24" s="167" t="e">
        <f>payesh!#REF!</f>
        <v>#REF!</v>
      </c>
    </row>
    <row r="25" spans="2:37" ht="18.75" thickBot="1" x14ac:dyDescent="0.3">
      <c r="B25" s="169">
        <f>payesh!J7</f>
        <v>6</v>
      </c>
      <c r="C25" s="172" t="str">
        <f>payesh!J3</f>
        <v>کردستان</v>
      </c>
      <c r="D25" s="172" t="str">
        <f>payesh!J4</f>
        <v>دهگلان</v>
      </c>
      <c r="E25" s="172" t="str">
        <f>payesh!J5</f>
        <v>میرکی</v>
      </c>
      <c r="F25" s="172" t="str">
        <f>payesh!J6</f>
        <v>روژ هه لات</v>
      </c>
      <c r="G25" s="172" t="str">
        <f>payesh!J10</f>
        <v>مرکز نشاط</v>
      </c>
      <c r="H25" s="172" t="str">
        <f>payesh!J13</f>
        <v>سارا عزیزی</v>
      </c>
      <c r="I25" s="173">
        <f>payesh!J14</f>
        <v>9180136771</v>
      </c>
      <c r="J25" s="172" t="str">
        <f>payesh!J9</f>
        <v>فرزین امانی</v>
      </c>
      <c r="K25" s="172" t="str">
        <f>payesh!J18</f>
        <v>پ6</v>
      </c>
      <c r="L25" s="172" t="str">
        <f>payesh!J8</f>
        <v>فعال</v>
      </c>
      <c r="M25" s="172">
        <f>payesh!J46</f>
        <v>0</v>
      </c>
      <c r="N25" s="173">
        <f>payesh!J17</f>
        <v>782325166</v>
      </c>
      <c r="O25" s="173">
        <f>payesh!J16</f>
        <v>0</v>
      </c>
      <c r="P25" s="172" t="str">
        <f>payesh!J19</f>
        <v>زینب عبدی</v>
      </c>
      <c r="Q25" s="172" t="str">
        <f>payesh!J20</f>
        <v>شیدا میرکی</v>
      </c>
      <c r="R25" s="172" t="str">
        <f>payesh!J21</f>
        <v>الهام میرکی</v>
      </c>
      <c r="S25" s="172">
        <f>payesh!$J$55</f>
        <v>0</v>
      </c>
      <c r="T25" s="187">
        <f>payesh!J64</f>
        <v>0</v>
      </c>
      <c r="U25" s="172">
        <f>payesh!$J$56</f>
        <v>0</v>
      </c>
      <c r="V25" s="187">
        <f>payesh!J65</f>
        <v>0</v>
      </c>
      <c r="W25" s="172">
        <f>payesh!J78</f>
        <v>0</v>
      </c>
      <c r="X25" s="172">
        <f>payesh!J79</f>
        <v>0</v>
      </c>
      <c r="Y25" s="172">
        <f>payesh!$J$83</f>
        <v>0</v>
      </c>
      <c r="Z25" s="172">
        <f>payesh!$J$84</f>
        <v>0</v>
      </c>
      <c r="AA25" s="172">
        <f>payesh!J86</f>
        <v>0</v>
      </c>
      <c r="AB25" s="172">
        <f>payesh!J153</f>
        <v>0</v>
      </c>
      <c r="AC25" s="172">
        <f>payesh!J155</f>
        <v>0</v>
      </c>
      <c r="AD25" s="172">
        <f>payesh!J157</f>
        <v>0</v>
      </c>
      <c r="AE25" s="172">
        <f>payesh!J159</f>
        <v>0</v>
      </c>
      <c r="AF25" s="172">
        <f>payesh!J161</f>
        <v>0</v>
      </c>
      <c r="AG25" s="172">
        <f>payesh!J163</f>
        <v>0</v>
      </c>
      <c r="AH25" s="172">
        <f>payesh!J165</f>
        <v>0</v>
      </c>
      <c r="AI25" s="172">
        <f>payesh!J167</f>
        <v>0</v>
      </c>
      <c r="AJ25" s="172">
        <f>payesh!J169</f>
        <v>0</v>
      </c>
      <c r="AK25" s="175">
        <f>payesh!J171</f>
        <v>0</v>
      </c>
    </row>
    <row r="26" spans="2:37" ht="18.75" thickBot="1" x14ac:dyDescent="0.3">
      <c r="B26" s="176" t="e">
        <f>payesh!#REF!</f>
        <v>#REF!</v>
      </c>
      <c r="C26" s="164" t="e">
        <f>payesh!#REF!</f>
        <v>#REF!</v>
      </c>
      <c r="D26" s="164" t="e">
        <f>payesh!#REF!</f>
        <v>#REF!</v>
      </c>
      <c r="E26" s="164" t="e">
        <f>payesh!#REF!</f>
        <v>#REF!</v>
      </c>
      <c r="F26" s="164" t="e">
        <f>payesh!#REF!</f>
        <v>#REF!</v>
      </c>
      <c r="G26" s="164" t="e">
        <f>payesh!#REF!</f>
        <v>#REF!</v>
      </c>
      <c r="H26" s="164" t="e">
        <f>payesh!#REF!</f>
        <v>#REF!</v>
      </c>
      <c r="I26" s="165" t="e">
        <f>payesh!#REF!</f>
        <v>#REF!</v>
      </c>
      <c r="J26" s="164" t="e">
        <f>payesh!#REF!</f>
        <v>#REF!</v>
      </c>
      <c r="K26" s="164" t="e">
        <f>payesh!#REF!</f>
        <v>#REF!</v>
      </c>
      <c r="L26" s="164" t="e">
        <f>payesh!#REF!</f>
        <v>#REF!</v>
      </c>
      <c r="M26" s="164" t="e">
        <f>payesh!#REF!</f>
        <v>#REF!</v>
      </c>
      <c r="N26" s="165" t="e">
        <f>payesh!#REF!</f>
        <v>#REF!</v>
      </c>
      <c r="O26" s="165" t="e">
        <f>payesh!#REF!</f>
        <v>#REF!</v>
      </c>
      <c r="P26" s="164" t="e">
        <f>payesh!#REF!</f>
        <v>#REF!</v>
      </c>
      <c r="Q26" s="164" t="e">
        <f>payesh!#REF!</f>
        <v>#REF!</v>
      </c>
      <c r="R26" s="164" t="e">
        <f>payesh!#REF!</f>
        <v>#REF!</v>
      </c>
      <c r="S26" s="164" t="e">
        <f>payesh!#REF!</f>
        <v>#REF!</v>
      </c>
      <c r="T26" s="186" t="e">
        <f>payesh!#REF!</f>
        <v>#REF!</v>
      </c>
      <c r="U26" s="164" t="e">
        <f>payesh!#REF!</f>
        <v>#REF!</v>
      </c>
      <c r="V26" s="186" t="e">
        <f>payesh!#REF!</f>
        <v>#REF!</v>
      </c>
      <c r="W26" s="164" t="e">
        <f>payesh!#REF!</f>
        <v>#REF!</v>
      </c>
      <c r="X26" s="164" t="e">
        <f>payesh!#REF!</f>
        <v>#REF!</v>
      </c>
      <c r="Y26" s="164" t="e">
        <f>payesh!#REF!</f>
        <v>#REF!</v>
      </c>
      <c r="Z26" s="164" t="e">
        <f>payesh!#REF!</f>
        <v>#REF!</v>
      </c>
      <c r="AA26" s="164" t="e">
        <f>payesh!#REF!</f>
        <v>#REF!</v>
      </c>
      <c r="AB26" s="164" t="e">
        <f>payesh!#REF!</f>
        <v>#REF!</v>
      </c>
      <c r="AC26" s="164" t="e">
        <f>payesh!#REF!</f>
        <v>#REF!</v>
      </c>
      <c r="AD26" s="164" t="e">
        <f>payesh!#REF!</f>
        <v>#REF!</v>
      </c>
      <c r="AE26" s="164" t="e">
        <f>payesh!#REF!</f>
        <v>#REF!</v>
      </c>
      <c r="AF26" s="164" t="e">
        <f>payesh!#REF!</f>
        <v>#REF!</v>
      </c>
      <c r="AG26" s="164" t="e">
        <f>payesh!#REF!</f>
        <v>#REF!</v>
      </c>
      <c r="AH26" s="164" t="e">
        <f>payesh!#REF!</f>
        <v>#REF!</v>
      </c>
      <c r="AI26" s="164" t="e">
        <f>payesh!#REF!</f>
        <v>#REF!</v>
      </c>
      <c r="AJ26" s="164" t="e">
        <f>payesh!#REF!</f>
        <v>#REF!</v>
      </c>
      <c r="AK26" s="167" t="e">
        <f>payesh!#REF!</f>
        <v>#REF!</v>
      </c>
    </row>
    <row r="27" spans="2:37" ht="18.75" thickBot="1" x14ac:dyDescent="0.3">
      <c r="B27" s="169" t="e">
        <f>payesh!#REF!</f>
        <v>#REF!</v>
      </c>
      <c r="C27" s="172" t="e">
        <f>payesh!#REF!</f>
        <v>#REF!</v>
      </c>
      <c r="D27" s="172" t="e">
        <f>payesh!#REF!</f>
        <v>#REF!</v>
      </c>
      <c r="E27" s="172" t="e">
        <f>payesh!#REF!</f>
        <v>#REF!</v>
      </c>
      <c r="F27" s="172" t="e">
        <f>payesh!#REF!</f>
        <v>#REF!</v>
      </c>
      <c r="G27" s="172" t="e">
        <f>payesh!#REF!</f>
        <v>#REF!</v>
      </c>
      <c r="H27" s="172" t="e">
        <f>payesh!#REF!</f>
        <v>#REF!</v>
      </c>
      <c r="I27" s="173" t="e">
        <f>payesh!#REF!</f>
        <v>#REF!</v>
      </c>
      <c r="J27" s="172" t="e">
        <f>payesh!#REF!</f>
        <v>#REF!</v>
      </c>
      <c r="K27" s="172" t="e">
        <f>payesh!#REF!</f>
        <v>#REF!</v>
      </c>
      <c r="L27" s="172" t="e">
        <f>payesh!#REF!</f>
        <v>#REF!</v>
      </c>
      <c r="M27" s="172" t="e">
        <f>payesh!#REF!</f>
        <v>#REF!</v>
      </c>
      <c r="N27" s="173" t="e">
        <f>payesh!#REF!</f>
        <v>#REF!</v>
      </c>
      <c r="O27" s="173" t="e">
        <f>payesh!#REF!</f>
        <v>#REF!</v>
      </c>
      <c r="P27" s="172" t="e">
        <f>payesh!#REF!</f>
        <v>#REF!</v>
      </c>
      <c r="Q27" s="172" t="e">
        <f>payesh!#REF!</f>
        <v>#REF!</v>
      </c>
      <c r="R27" s="172" t="e">
        <f>payesh!#REF!</f>
        <v>#REF!</v>
      </c>
      <c r="S27" s="172" t="e">
        <f>payesh!#REF!</f>
        <v>#REF!</v>
      </c>
      <c r="T27" s="187" t="e">
        <f>payesh!#REF!</f>
        <v>#REF!</v>
      </c>
      <c r="U27" s="172" t="e">
        <f>payesh!#REF!</f>
        <v>#REF!</v>
      </c>
      <c r="V27" s="187" t="e">
        <f>payesh!#REF!</f>
        <v>#REF!</v>
      </c>
      <c r="W27" s="172" t="e">
        <f>payesh!#REF!</f>
        <v>#REF!</v>
      </c>
      <c r="X27" s="172" t="e">
        <f>payesh!#REF!</f>
        <v>#REF!</v>
      </c>
      <c r="Y27" s="172" t="e">
        <f>payesh!#REF!</f>
        <v>#REF!</v>
      </c>
      <c r="Z27" s="172" t="e">
        <f>payesh!#REF!</f>
        <v>#REF!</v>
      </c>
      <c r="AA27" s="172" t="e">
        <f>payesh!#REF!</f>
        <v>#REF!</v>
      </c>
      <c r="AB27" s="172" t="e">
        <f>payesh!#REF!</f>
        <v>#REF!</v>
      </c>
      <c r="AC27" s="172" t="e">
        <f>payesh!#REF!</f>
        <v>#REF!</v>
      </c>
      <c r="AD27" s="172" t="e">
        <f>payesh!#REF!</f>
        <v>#REF!</v>
      </c>
      <c r="AE27" s="172" t="e">
        <f>payesh!#REF!</f>
        <v>#REF!</v>
      </c>
      <c r="AF27" s="172" t="e">
        <f>payesh!#REF!</f>
        <v>#REF!</v>
      </c>
      <c r="AG27" s="172" t="e">
        <f>payesh!#REF!</f>
        <v>#REF!</v>
      </c>
      <c r="AH27" s="172" t="e">
        <f>payesh!#REF!</f>
        <v>#REF!</v>
      </c>
      <c r="AI27" s="172" t="e">
        <f>payesh!#REF!</f>
        <v>#REF!</v>
      </c>
      <c r="AJ27" s="172" t="e">
        <f>payesh!#REF!</f>
        <v>#REF!</v>
      </c>
      <c r="AK27" s="175" t="e">
        <f>payesh!#REF!</f>
        <v>#REF!</v>
      </c>
    </row>
    <row r="28" spans="2:37" ht="18.75" thickBot="1" x14ac:dyDescent="0.3">
      <c r="B28" s="176" t="e">
        <f>payesh!#REF!</f>
        <v>#REF!</v>
      </c>
      <c r="C28" s="164" t="e">
        <f>payesh!#REF!</f>
        <v>#REF!</v>
      </c>
      <c r="D28" s="164" t="e">
        <f>payesh!#REF!</f>
        <v>#REF!</v>
      </c>
      <c r="E28" s="164" t="e">
        <f>payesh!#REF!</f>
        <v>#REF!</v>
      </c>
      <c r="F28" s="164" t="e">
        <f>payesh!#REF!</f>
        <v>#REF!</v>
      </c>
      <c r="G28" s="164" t="e">
        <f>payesh!#REF!</f>
        <v>#REF!</v>
      </c>
      <c r="H28" s="164" t="e">
        <f>payesh!#REF!</f>
        <v>#REF!</v>
      </c>
      <c r="I28" s="165" t="e">
        <f>payesh!#REF!</f>
        <v>#REF!</v>
      </c>
      <c r="J28" s="164" t="e">
        <f>payesh!#REF!</f>
        <v>#REF!</v>
      </c>
      <c r="K28" s="164" t="e">
        <f>payesh!#REF!</f>
        <v>#REF!</v>
      </c>
      <c r="L28" s="164" t="e">
        <f>payesh!#REF!</f>
        <v>#REF!</v>
      </c>
      <c r="M28" s="164" t="e">
        <f>payesh!#REF!</f>
        <v>#REF!</v>
      </c>
      <c r="N28" s="165" t="e">
        <f>payesh!#REF!</f>
        <v>#REF!</v>
      </c>
      <c r="O28" s="165" t="e">
        <f>payesh!#REF!</f>
        <v>#REF!</v>
      </c>
      <c r="P28" s="164" t="e">
        <f>payesh!#REF!</f>
        <v>#REF!</v>
      </c>
      <c r="Q28" s="164" t="e">
        <f>payesh!#REF!</f>
        <v>#REF!</v>
      </c>
      <c r="R28" s="164" t="e">
        <f>payesh!#REF!</f>
        <v>#REF!</v>
      </c>
      <c r="S28" s="164" t="e">
        <f>payesh!#REF!</f>
        <v>#REF!</v>
      </c>
      <c r="T28" s="186" t="e">
        <f>payesh!#REF!</f>
        <v>#REF!</v>
      </c>
      <c r="U28" s="164" t="e">
        <f>payesh!#REF!</f>
        <v>#REF!</v>
      </c>
      <c r="V28" s="186" t="e">
        <f>payesh!#REF!</f>
        <v>#REF!</v>
      </c>
      <c r="W28" s="164" t="e">
        <f>payesh!#REF!</f>
        <v>#REF!</v>
      </c>
      <c r="X28" s="164" t="e">
        <f>payesh!#REF!</f>
        <v>#REF!</v>
      </c>
      <c r="Y28" s="164" t="e">
        <f>payesh!#REF!</f>
        <v>#REF!</v>
      </c>
      <c r="Z28" s="164" t="e">
        <f>payesh!#REF!</f>
        <v>#REF!</v>
      </c>
      <c r="AA28" s="164" t="e">
        <f>payesh!#REF!</f>
        <v>#REF!</v>
      </c>
      <c r="AB28" s="164" t="e">
        <f>payesh!#REF!</f>
        <v>#REF!</v>
      </c>
      <c r="AC28" s="164" t="e">
        <f>payesh!#REF!</f>
        <v>#REF!</v>
      </c>
      <c r="AD28" s="164" t="e">
        <f>payesh!#REF!</f>
        <v>#REF!</v>
      </c>
      <c r="AE28" s="164" t="e">
        <f>payesh!#REF!</f>
        <v>#REF!</v>
      </c>
      <c r="AF28" s="164" t="e">
        <f>payesh!#REF!</f>
        <v>#REF!</v>
      </c>
      <c r="AG28" s="164" t="e">
        <f>payesh!#REF!</f>
        <v>#REF!</v>
      </c>
      <c r="AH28" s="164" t="e">
        <f>payesh!#REF!</f>
        <v>#REF!</v>
      </c>
      <c r="AI28" s="164" t="e">
        <f>payesh!#REF!</f>
        <v>#REF!</v>
      </c>
      <c r="AJ28" s="164" t="e">
        <f>payesh!#REF!</f>
        <v>#REF!</v>
      </c>
      <c r="AK28" s="167" t="e">
        <f>payesh!#REF!</f>
        <v>#REF!</v>
      </c>
    </row>
    <row r="29" spans="2:37" ht="18.75" thickBot="1" x14ac:dyDescent="0.3">
      <c r="B29" s="169" t="e">
        <f>payesh!#REF!</f>
        <v>#REF!</v>
      </c>
      <c r="C29" s="172" t="e">
        <f>payesh!#REF!</f>
        <v>#REF!</v>
      </c>
      <c r="D29" s="172" t="e">
        <f>payesh!#REF!</f>
        <v>#REF!</v>
      </c>
      <c r="E29" s="172" t="e">
        <f>payesh!#REF!</f>
        <v>#REF!</v>
      </c>
      <c r="F29" s="172" t="e">
        <f>payesh!#REF!</f>
        <v>#REF!</v>
      </c>
      <c r="G29" s="172" t="e">
        <f>payesh!#REF!</f>
        <v>#REF!</v>
      </c>
      <c r="H29" s="172" t="e">
        <f>payesh!#REF!</f>
        <v>#REF!</v>
      </c>
      <c r="I29" s="173" t="e">
        <f>payesh!#REF!</f>
        <v>#REF!</v>
      </c>
      <c r="J29" s="172" t="e">
        <f>payesh!#REF!</f>
        <v>#REF!</v>
      </c>
      <c r="K29" s="172" t="e">
        <f>payesh!#REF!</f>
        <v>#REF!</v>
      </c>
      <c r="L29" s="172" t="e">
        <f>payesh!#REF!</f>
        <v>#REF!</v>
      </c>
      <c r="M29" s="172" t="e">
        <f>payesh!#REF!</f>
        <v>#REF!</v>
      </c>
      <c r="N29" s="173" t="e">
        <f>payesh!#REF!</f>
        <v>#REF!</v>
      </c>
      <c r="O29" s="173" t="e">
        <f>payesh!#REF!</f>
        <v>#REF!</v>
      </c>
      <c r="P29" s="172" t="e">
        <f>payesh!#REF!</f>
        <v>#REF!</v>
      </c>
      <c r="Q29" s="172" t="e">
        <f>payesh!#REF!</f>
        <v>#REF!</v>
      </c>
      <c r="R29" s="172" t="e">
        <f>payesh!#REF!</f>
        <v>#REF!</v>
      </c>
      <c r="S29" s="172" t="e">
        <f>payesh!#REF!</f>
        <v>#REF!</v>
      </c>
      <c r="T29" s="187" t="e">
        <f>payesh!#REF!</f>
        <v>#REF!</v>
      </c>
      <c r="U29" s="172" t="e">
        <f>payesh!#REF!</f>
        <v>#REF!</v>
      </c>
      <c r="V29" s="187" t="e">
        <f>payesh!#REF!</f>
        <v>#REF!</v>
      </c>
      <c r="W29" s="172" t="e">
        <f>payesh!#REF!</f>
        <v>#REF!</v>
      </c>
      <c r="X29" s="172" t="e">
        <f>payesh!#REF!</f>
        <v>#REF!</v>
      </c>
      <c r="Y29" s="172" t="e">
        <f>payesh!#REF!</f>
        <v>#REF!</v>
      </c>
      <c r="Z29" s="172" t="e">
        <f>payesh!#REF!</f>
        <v>#REF!</v>
      </c>
      <c r="AA29" s="172" t="e">
        <f>payesh!#REF!</f>
        <v>#REF!</v>
      </c>
      <c r="AB29" s="172" t="e">
        <f>payesh!#REF!</f>
        <v>#REF!</v>
      </c>
      <c r="AC29" s="172" t="e">
        <f>payesh!#REF!</f>
        <v>#REF!</v>
      </c>
      <c r="AD29" s="172" t="e">
        <f>payesh!#REF!</f>
        <v>#REF!</v>
      </c>
      <c r="AE29" s="172" t="e">
        <f>payesh!#REF!</f>
        <v>#REF!</v>
      </c>
      <c r="AF29" s="172" t="e">
        <f>payesh!#REF!</f>
        <v>#REF!</v>
      </c>
      <c r="AG29" s="172" t="e">
        <f>payesh!#REF!</f>
        <v>#REF!</v>
      </c>
      <c r="AH29" s="172" t="e">
        <f>payesh!#REF!</f>
        <v>#REF!</v>
      </c>
      <c r="AI29" s="172" t="e">
        <f>payesh!#REF!</f>
        <v>#REF!</v>
      </c>
      <c r="AJ29" s="172" t="e">
        <f>payesh!#REF!</f>
        <v>#REF!</v>
      </c>
      <c r="AK29" s="175" t="e">
        <f>payesh!#REF!</f>
        <v>#REF!</v>
      </c>
    </row>
    <row r="30" spans="2:37" ht="18.75" thickBot="1" x14ac:dyDescent="0.3">
      <c r="B30" s="176" t="e">
        <f>payesh!#REF!</f>
        <v>#REF!</v>
      </c>
      <c r="C30" s="164" t="e">
        <f>payesh!#REF!</f>
        <v>#REF!</v>
      </c>
      <c r="D30" s="164" t="e">
        <f>payesh!#REF!</f>
        <v>#REF!</v>
      </c>
      <c r="E30" s="164" t="e">
        <f>payesh!#REF!</f>
        <v>#REF!</v>
      </c>
      <c r="F30" s="164" t="e">
        <f>payesh!#REF!</f>
        <v>#REF!</v>
      </c>
      <c r="G30" s="164" t="e">
        <f>payesh!#REF!</f>
        <v>#REF!</v>
      </c>
      <c r="H30" s="164" t="e">
        <f>payesh!#REF!</f>
        <v>#REF!</v>
      </c>
      <c r="I30" s="165" t="e">
        <f>payesh!#REF!</f>
        <v>#REF!</v>
      </c>
      <c r="J30" s="164" t="e">
        <f>payesh!#REF!</f>
        <v>#REF!</v>
      </c>
      <c r="K30" s="164" t="e">
        <f>payesh!#REF!</f>
        <v>#REF!</v>
      </c>
      <c r="L30" s="164" t="e">
        <f>payesh!#REF!</f>
        <v>#REF!</v>
      </c>
      <c r="M30" s="164" t="e">
        <f>payesh!#REF!</f>
        <v>#REF!</v>
      </c>
      <c r="N30" s="165" t="e">
        <f>payesh!#REF!</f>
        <v>#REF!</v>
      </c>
      <c r="O30" s="165" t="e">
        <f>payesh!#REF!</f>
        <v>#REF!</v>
      </c>
      <c r="P30" s="164" t="e">
        <f>payesh!#REF!</f>
        <v>#REF!</v>
      </c>
      <c r="Q30" s="164" t="e">
        <f>payesh!#REF!</f>
        <v>#REF!</v>
      </c>
      <c r="R30" s="164" t="e">
        <f>payesh!#REF!</f>
        <v>#REF!</v>
      </c>
      <c r="S30" s="164" t="e">
        <f>payesh!#REF!</f>
        <v>#REF!</v>
      </c>
      <c r="T30" s="186" t="e">
        <f>payesh!#REF!</f>
        <v>#REF!</v>
      </c>
      <c r="U30" s="164" t="e">
        <f>payesh!#REF!</f>
        <v>#REF!</v>
      </c>
      <c r="V30" s="186" t="e">
        <f>payesh!#REF!</f>
        <v>#REF!</v>
      </c>
      <c r="W30" s="164" t="e">
        <f>payesh!#REF!</f>
        <v>#REF!</v>
      </c>
      <c r="X30" s="164" t="e">
        <f>payesh!#REF!</f>
        <v>#REF!</v>
      </c>
      <c r="Y30" s="164" t="e">
        <f>payesh!#REF!</f>
        <v>#REF!</v>
      </c>
      <c r="Z30" s="164" t="e">
        <f>payesh!#REF!</f>
        <v>#REF!</v>
      </c>
      <c r="AA30" s="164" t="e">
        <f>payesh!#REF!</f>
        <v>#REF!</v>
      </c>
      <c r="AB30" s="164" t="e">
        <f>payesh!#REF!</f>
        <v>#REF!</v>
      </c>
      <c r="AC30" s="164" t="e">
        <f>payesh!#REF!</f>
        <v>#REF!</v>
      </c>
      <c r="AD30" s="164" t="e">
        <f>payesh!#REF!</f>
        <v>#REF!</v>
      </c>
      <c r="AE30" s="164" t="e">
        <f>payesh!#REF!</f>
        <v>#REF!</v>
      </c>
      <c r="AF30" s="164" t="e">
        <f>payesh!#REF!</f>
        <v>#REF!</v>
      </c>
      <c r="AG30" s="164" t="e">
        <f>payesh!#REF!</f>
        <v>#REF!</v>
      </c>
      <c r="AH30" s="164" t="e">
        <f>payesh!#REF!</f>
        <v>#REF!</v>
      </c>
      <c r="AI30" s="164" t="e">
        <f>payesh!#REF!</f>
        <v>#REF!</v>
      </c>
      <c r="AJ30" s="164" t="e">
        <f>payesh!#REF!</f>
        <v>#REF!</v>
      </c>
      <c r="AK30" s="167" t="e">
        <f>payesh!#REF!</f>
        <v>#REF!</v>
      </c>
    </row>
    <row r="31" spans="2:37" ht="18.75" thickBot="1" x14ac:dyDescent="0.3">
      <c r="B31" s="169">
        <f>payesh!K7</f>
        <v>7</v>
      </c>
      <c r="C31" s="172" t="str">
        <f>payesh!K3</f>
        <v>کردستان</v>
      </c>
      <c r="D31" s="172" t="str">
        <f>payesh!K4</f>
        <v>دهگلان</v>
      </c>
      <c r="E31" s="172" t="str">
        <f>payesh!K5</f>
        <v>قروچای</v>
      </c>
      <c r="F31" s="172" t="str">
        <f>payesh!K6</f>
        <v>هیوا</v>
      </c>
      <c r="G31" s="172" t="str">
        <f>payesh!K10</f>
        <v>مرکز نشاط</v>
      </c>
      <c r="H31" s="172" t="str">
        <f>payesh!K13</f>
        <v>سارا عزیزی</v>
      </c>
      <c r="I31" s="173">
        <f>payesh!K14</f>
        <v>9180136771</v>
      </c>
      <c r="J31" s="172" t="str">
        <f>payesh!K9</f>
        <v>فرزین امانی</v>
      </c>
      <c r="K31" s="172" t="str">
        <f>payesh!K18</f>
        <v>پ6</v>
      </c>
      <c r="L31" s="172" t="str">
        <f>payesh!K8</f>
        <v>فعال</v>
      </c>
      <c r="M31" s="172">
        <f>payesh!K46</f>
        <v>0</v>
      </c>
      <c r="N31" s="173">
        <f>payesh!K17</f>
        <v>783427587</v>
      </c>
      <c r="O31" s="173">
        <f>payesh!K16</f>
        <v>0</v>
      </c>
      <c r="P31" s="172" t="str">
        <f>payesh!K19</f>
        <v>فرشته میرکی</v>
      </c>
      <c r="Q31" s="172" t="str">
        <f>payesh!K20</f>
        <v>شکریه حسین پناهی</v>
      </c>
      <c r="R31" s="172" t="str">
        <f>payesh!K21</f>
        <v>فریده امین پناه</v>
      </c>
      <c r="S31" s="172">
        <f>payesh!$K$55</f>
        <v>0</v>
      </c>
      <c r="T31" s="187">
        <f>payesh!K64</f>
        <v>0</v>
      </c>
      <c r="U31" s="172">
        <f>payesh!$K$56</f>
        <v>0</v>
      </c>
      <c r="V31" s="187">
        <f>payesh!K65</f>
        <v>0</v>
      </c>
      <c r="W31" s="172">
        <f>payesh!K78</f>
        <v>0</v>
      </c>
      <c r="X31" s="172">
        <f>payesh!K79</f>
        <v>0</v>
      </c>
      <c r="Y31" s="172">
        <f>payesh!$K$83</f>
        <v>0</v>
      </c>
      <c r="Z31" s="172">
        <f>payesh!$K$84</f>
        <v>0</v>
      </c>
      <c r="AA31" s="172">
        <f>payesh!K86</f>
        <v>0</v>
      </c>
      <c r="AB31" s="172">
        <f>payesh!K153</f>
        <v>0</v>
      </c>
      <c r="AC31" s="172">
        <f>payesh!K155</f>
        <v>0</v>
      </c>
      <c r="AD31" s="172">
        <f>payesh!K157</f>
        <v>0</v>
      </c>
      <c r="AE31" s="172">
        <f>payesh!K159</f>
        <v>0</v>
      </c>
      <c r="AF31" s="172">
        <f>payesh!K161</f>
        <v>0</v>
      </c>
      <c r="AG31" s="172">
        <f>payesh!K163</f>
        <v>0</v>
      </c>
      <c r="AH31" s="172">
        <f>payesh!K165</f>
        <v>0</v>
      </c>
      <c r="AI31" s="172">
        <f>payesh!K167</f>
        <v>0</v>
      </c>
      <c r="AJ31" s="172">
        <f>payesh!K169</f>
        <v>0</v>
      </c>
      <c r="AK31" s="175">
        <f>payesh!K171</f>
        <v>0</v>
      </c>
    </row>
    <row r="32" spans="2:37" ht="18.75" thickBot="1" x14ac:dyDescent="0.3">
      <c r="B32" s="176" t="e">
        <f>payesh!#REF!</f>
        <v>#REF!</v>
      </c>
      <c r="C32" s="164" t="e">
        <f>payesh!#REF!</f>
        <v>#REF!</v>
      </c>
      <c r="D32" s="164" t="e">
        <f>payesh!#REF!</f>
        <v>#REF!</v>
      </c>
      <c r="E32" s="164" t="e">
        <f>payesh!#REF!</f>
        <v>#REF!</v>
      </c>
      <c r="F32" s="164" t="e">
        <f>payesh!#REF!</f>
        <v>#REF!</v>
      </c>
      <c r="G32" s="164" t="e">
        <f>payesh!#REF!</f>
        <v>#REF!</v>
      </c>
      <c r="H32" s="164" t="e">
        <f>payesh!#REF!</f>
        <v>#REF!</v>
      </c>
      <c r="I32" s="165" t="e">
        <f>payesh!#REF!</f>
        <v>#REF!</v>
      </c>
      <c r="J32" s="164" t="e">
        <f>payesh!#REF!</f>
        <v>#REF!</v>
      </c>
      <c r="K32" s="164" t="e">
        <f>payesh!#REF!</f>
        <v>#REF!</v>
      </c>
      <c r="L32" s="164" t="e">
        <f>payesh!#REF!</f>
        <v>#REF!</v>
      </c>
      <c r="M32" s="164" t="e">
        <f>payesh!#REF!</f>
        <v>#REF!</v>
      </c>
      <c r="N32" s="165" t="e">
        <f>payesh!#REF!</f>
        <v>#REF!</v>
      </c>
      <c r="O32" s="165" t="e">
        <f>payesh!#REF!</f>
        <v>#REF!</v>
      </c>
      <c r="P32" s="164" t="e">
        <f>payesh!#REF!</f>
        <v>#REF!</v>
      </c>
      <c r="Q32" s="164" t="e">
        <f>payesh!#REF!</f>
        <v>#REF!</v>
      </c>
      <c r="R32" s="164" t="e">
        <f>payesh!#REF!</f>
        <v>#REF!</v>
      </c>
      <c r="S32" s="164" t="e">
        <f>payesh!#REF!</f>
        <v>#REF!</v>
      </c>
      <c r="T32" s="186" t="e">
        <f>payesh!#REF!</f>
        <v>#REF!</v>
      </c>
      <c r="U32" s="164" t="e">
        <f>payesh!#REF!</f>
        <v>#REF!</v>
      </c>
      <c r="V32" s="186" t="e">
        <f>payesh!#REF!</f>
        <v>#REF!</v>
      </c>
      <c r="W32" s="164" t="e">
        <f>payesh!#REF!</f>
        <v>#REF!</v>
      </c>
      <c r="X32" s="164" t="e">
        <f>payesh!#REF!</f>
        <v>#REF!</v>
      </c>
      <c r="Y32" s="164" t="e">
        <f>payesh!#REF!</f>
        <v>#REF!</v>
      </c>
      <c r="Z32" s="164" t="e">
        <f>payesh!#REF!</f>
        <v>#REF!</v>
      </c>
      <c r="AA32" s="164" t="e">
        <f>payesh!#REF!</f>
        <v>#REF!</v>
      </c>
      <c r="AB32" s="164" t="e">
        <f>payesh!#REF!</f>
        <v>#REF!</v>
      </c>
      <c r="AC32" s="164" t="e">
        <f>payesh!#REF!</f>
        <v>#REF!</v>
      </c>
      <c r="AD32" s="164" t="e">
        <f>payesh!#REF!</f>
        <v>#REF!</v>
      </c>
      <c r="AE32" s="164" t="e">
        <f>payesh!#REF!</f>
        <v>#REF!</v>
      </c>
      <c r="AF32" s="164" t="e">
        <f>payesh!#REF!</f>
        <v>#REF!</v>
      </c>
      <c r="AG32" s="164" t="e">
        <f>payesh!#REF!</f>
        <v>#REF!</v>
      </c>
      <c r="AH32" s="164" t="e">
        <f>payesh!#REF!</f>
        <v>#REF!</v>
      </c>
      <c r="AI32" s="164" t="e">
        <f>payesh!#REF!</f>
        <v>#REF!</v>
      </c>
      <c r="AJ32" s="164" t="e">
        <f>payesh!#REF!</f>
        <v>#REF!</v>
      </c>
      <c r="AK32" s="167" t="e">
        <f>payesh!#REF!</f>
        <v>#REF!</v>
      </c>
    </row>
    <row r="33" spans="2:37" ht="18.75" thickBot="1" x14ac:dyDescent="0.3">
      <c r="B33" s="169" t="e">
        <f>payesh!#REF!</f>
        <v>#REF!</v>
      </c>
      <c r="C33" s="172" t="e">
        <f>payesh!#REF!</f>
        <v>#REF!</v>
      </c>
      <c r="D33" s="172" t="e">
        <f>payesh!#REF!</f>
        <v>#REF!</v>
      </c>
      <c r="E33" s="172" t="e">
        <f>payesh!#REF!</f>
        <v>#REF!</v>
      </c>
      <c r="F33" s="172" t="e">
        <f>payesh!#REF!</f>
        <v>#REF!</v>
      </c>
      <c r="G33" s="172" t="e">
        <f>payesh!#REF!</f>
        <v>#REF!</v>
      </c>
      <c r="H33" s="172" t="e">
        <f>payesh!#REF!</f>
        <v>#REF!</v>
      </c>
      <c r="I33" s="173" t="e">
        <f>payesh!#REF!</f>
        <v>#REF!</v>
      </c>
      <c r="J33" s="172" t="e">
        <f>payesh!#REF!</f>
        <v>#REF!</v>
      </c>
      <c r="K33" s="172" t="e">
        <f>payesh!#REF!</f>
        <v>#REF!</v>
      </c>
      <c r="L33" s="172" t="e">
        <f>payesh!#REF!</f>
        <v>#REF!</v>
      </c>
      <c r="M33" s="172" t="e">
        <f>payesh!#REF!</f>
        <v>#REF!</v>
      </c>
      <c r="N33" s="173" t="e">
        <f>payesh!#REF!</f>
        <v>#REF!</v>
      </c>
      <c r="O33" s="173" t="e">
        <f>payesh!#REF!</f>
        <v>#REF!</v>
      </c>
      <c r="P33" s="172" t="e">
        <f>payesh!#REF!</f>
        <v>#REF!</v>
      </c>
      <c r="Q33" s="172" t="e">
        <f>payesh!#REF!</f>
        <v>#REF!</v>
      </c>
      <c r="R33" s="172" t="e">
        <f>payesh!#REF!</f>
        <v>#REF!</v>
      </c>
      <c r="S33" s="172" t="e">
        <f>payesh!#REF!</f>
        <v>#REF!</v>
      </c>
      <c r="T33" s="187" t="e">
        <f>payesh!#REF!</f>
        <v>#REF!</v>
      </c>
      <c r="U33" s="172" t="e">
        <f>payesh!#REF!</f>
        <v>#REF!</v>
      </c>
      <c r="V33" s="187" t="e">
        <f>payesh!#REF!</f>
        <v>#REF!</v>
      </c>
      <c r="W33" s="172" t="e">
        <f>payesh!#REF!</f>
        <v>#REF!</v>
      </c>
      <c r="X33" s="172" t="e">
        <f>payesh!#REF!</f>
        <v>#REF!</v>
      </c>
      <c r="Y33" s="172" t="e">
        <f>payesh!#REF!</f>
        <v>#REF!</v>
      </c>
      <c r="Z33" s="172" t="e">
        <f>payesh!#REF!</f>
        <v>#REF!</v>
      </c>
      <c r="AA33" s="172" t="e">
        <f>payesh!#REF!</f>
        <v>#REF!</v>
      </c>
      <c r="AB33" s="172" t="e">
        <f>payesh!#REF!</f>
        <v>#REF!</v>
      </c>
      <c r="AC33" s="172" t="e">
        <f>payesh!#REF!</f>
        <v>#REF!</v>
      </c>
      <c r="AD33" s="172" t="e">
        <f>payesh!#REF!</f>
        <v>#REF!</v>
      </c>
      <c r="AE33" s="172" t="e">
        <f>payesh!#REF!</f>
        <v>#REF!</v>
      </c>
      <c r="AF33" s="172" t="e">
        <f>payesh!#REF!</f>
        <v>#REF!</v>
      </c>
      <c r="AG33" s="172" t="e">
        <f>payesh!#REF!</f>
        <v>#REF!</v>
      </c>
      <c r="AH33" s="172" t="e">
        <f>payesh!#REF!</f>
        <v>#REF!</v>
      </c>
      <c r="AI33" s="172" t="e">
        <f>payesh!#REF!</f>
        <v>#REF!</v>
      </c>
      <c r="AJ33" s="172" t="e">
        <f>payesh!#REF!</f>
        <v>#REF!</v>
      </c>
      <c r="AK33" s="175" t="e">
        <f>payesh!#REF!</f>
        <v>#REF!</v>
      </c>
    </row>
    <row r="34" spans="2:37" ht="18.75" thickBot="1" x14ac:dyDescent="0.3">
      <c r="B34" s="176" t="e">
        <f>payesh!#REF!</f>
        <v>#REF!</v>
      </c>
      <c r="C34" s="164" t="e">
        <f>payesh!#REF!</f>
        <v>#REF!</v>
      </c>
      <c r="D34" s="164" t="e">
        <f>payesh!#REF!</f>
        <v>#REF!</v>
      </c>
      <c r="E34" s="164" t="e">
        <f>payesh!#REF!</f>
        <v>#REF!</v>
      </c>
      <c r="F34" s="164" t="e">
        <f>payesh!#REF!</f>
        <v>#REF!</v>
      </c>
      <c r="G34" s="164" t="e">
        <f>payesh!#REF!</f>
        <v>#REF!</v>
      </c>
      <c r="H34" s="164" t="e">
        <f>payesh!#REF!</f>
        <v>#REF!</v>
      </c>
      <c r="I34" s="165" t="e">
        <f>payesh!#REF!</f>
        <v>#REF!</v>
      </c>
      <c r="J34" s="164" t="e">
        <f>payesh!#REF!</f>
        <v>#REF!</v>
      </c>
      <c r="K34" s="164" t="e">
        <f>payesh!#REF!</f>
        <v>#REF!</v>
      </c>
      <c r="L34" s="164" t="e">
        <f>payesh!#REF!</f>
        <v>#REF!</v>
      </c>
      <c r="M34" s="164" t="e">
        <f>payesh!#REF!</f>
        <v>#REF!</v>
      </c>
      <c r="N34" s="165" t="e">
        <f>payesh!#REF!</f>
        <v>#REF!</v>
      </c>
      <c r="O34" s="165" t="e">
        <f>payesh!#REF!</f>
        <v>#REF!</v>
      </c>
      <c r="P34" s="164" t="e">
        <f>payesh!#REF!</f>
        <v>#REF!</v>
      </c>
      <c r="Q34" s="164" t="e">
        <f>payesh!#REF!</f>
        <v>#REF!</v>
      </c>
      <c r="R34" s="164" t="e">
        <f>payesh!#REF!</f>
        <v>#REF!</v>
      </c>
      <c r="S34" s="164" t="e">
        <f>payesh!#REF!</f>
        <v>#REF!</v>
      </c>
      <c r="T34" s="186" t="e">
        <f>payesh!#REF!</f>
        <v>#REF!</v>
      </c>
      <c r="U34" s="164" t="e">
        <f>payesh!#REF!</f>
        <v>#REF!</v>
      </c>
      <c r="V34" s="186" t="e">
        <f>payesh!#REF!</f>
        <v>#REF!</v>
      </c>
      <c r="W34" s="164" t="e">
        <f>payesh!#REF!</f>
        <v>#REF!</v>
      </c>
      <c r="X34" s="164" t="e">
        <f>payesh!#REF!</f>
        <v>#REF!</v>
      </c>
      <c r="Y34" s="164" t="e">
        <f>payesh!#REF!</f>
        <v>#REF!</v>
      </c>
      <c r="Z34" s="164" t="e">
        <f>payesh!#REF!</f>
        <v>#REF!</v>
      </c>
      <c r="AA34" s="164" t="e">
        <f>payesh!#REF!</f>
        <v>#REF!</v>
      </c>
      <c r="AB34" s="164" t="e">
        <f>payesh!#REF!</f>
        <v>#REF!</v>
      </c>
      <c r="AC34" s="164" t="e">
        <f>payesh!#REF!</f>
        <v>#REF!</v>
      </c>
      <c r="AD34" s="164" t="e">
        <f>payesh!#REF!</f>
        <v>#REF!</v>
      </c>
      <c r="AE34" s="164" t="e">
        <f>payesh!#REF!</f>
        <v>#REF!</v>
      </c>
      <c r="AF34" s="164" t="e">
        <f>payesh!#REF!</f>
        <v>#REF!</v>
      </c>
      <c r="AG34" s="164" t="e">
        <f>payesh!#REF!</f>
        <v>#REF!</v>
      </c>
      <c r="AH34" s="164" t="e">
        <f>payesh!#REF!</f>
        <v>#REF!</v>
      </c>
      <c r="AI34" s="164" t="e">
        <f>payesh!#REF!</f>
        <v>#REF!</v>
      </c>
      <c r="AJ34" s="164" t="e">
        <f>payesh!#REF!</f>
        <v>#REF!</v>
      </c>
      <c r="AK34" s="167" t="e">
        <f>payesh!#REF!</f>
        <v>#REF!</v>
      </c>
    </row>
    <row r="35" spans="2:37" ht="18.75" thickBot="1" x14ac:dyDescent="0.3">
      <c r="B35" s="169" t="e">
        <f>payesh!#REF!</f>
        <v>#REF!</v>
      </c>
      <c r="C35" s="172" t="e">
        <f>payesh!#REF!</f>
        <v>#REF!</v>
      </c>
      <c r="D35" s="172" t="e">
        <f>payesh!#REF!</f>
        <v>#REF!</v>
      </c>
      <c r="E35" s="172" t="e">
        <f>payesh!#REF!</f>
        <v>#REF!</v>
      </c>
      <c r="F35" s="172" t="e">
        <f>payesh!#REF!</f>
        <v>#REF!</v>
      </c>
      <c r="G35" s="172" t="e">
        <f>payesh!#REF!</f>
        <v>#REF!</v>
      </c>
      <c r="H35" s="172" t="e">
        <f>payesh!#REF!</f>
        <v>#REF!</v>
      </c>
      <c r="I35" s="173" t="e">
        <f>payesh!#REF!</f>
        <v>#REF!</v>
      </c>
      <c r="J35" s="172" t="e">
        <f>payesh!#REF!</f>
        <v>#REF!</v>
      </c>
      <c r="K35" s="172" t="e">
        <f>payesh!#REF!</f>
        <v>#REF!</v>
      </c>
      <c r="L35" s="172" t="e">
        <f>payesh!#REF!</f>
        <v>#REF!</v>
      </c>
      <c r="M35" s="172" t="e">
        <f>payesh!#REF!</f>
        <v>#REF!</v>
      </c>
      <c r="N35" s="173" t="e">
        <f>payesh!#REF!</f>
        <v>#REF!</v>
      </c>
      <c r="O35" s="173" t="e">
        <f>payesh!#REF!</f>
        <v>#REF!</v>
      </c>
      <c r="P35" s="172" t="e">
        <f>payesh!#REF!</f>
        <v>#REF!</v>
      </c>
      <c r="Q35" s="172" t="e">
        <f>payesh!#REF!</f>
        <v>#REF!</v>
      </c>
      <c r="R35" s="172" t="e">
        <f>payesh!#REF!</f>
        <v>#REF!</v>
      </c>
      <c r="S35" s="172" t="e">
        <f>payesh!#REF!</f>
        <v>#REF!</v>
      </c>
      <c r="T35" s="187" t="e">
        <f>payesh!#REF!</f>
        <v>#REF!</v>
      </c>
      <c r="U35" s="172" t="e">
        <f>payesh!#REF!</f>
        <v>#REF!</v>
      </c>
      <c r="V35" s="172" t="e">
        <f>payesh!#REF!</f>
        <v>#REF!</v>
      </c>
      <c r="W35" s="172" t="e">
        <f>payesh!#REF!</f>
        <v>#REF!</v>
      </c>
      <c r="X35" s="172" t="e">
        <f>payesh!#REF!</f>
        <v>#REF!</v>
      </c>
      <c r="Y35" s="172" t="e">
        <f>payesh!#REF!</f>
        <v>#REF!</v>
      </c>
      <c r="Z35" s="172" t="e">
        <f>payesh!#REF!</f>
        <v>#REF!</v>
      </c>
      <c r="AA35" s="172" t="e">
        <f>payesh!#REF!</f>
        <v>#REF!</v>
      </c>
      <c r="AB35" s="172" t="e">
        <f>payesh!#REF!</f>
        <v>#REF!</v>
      </c>
      <c r="AC35" s="172" t="e">
        <f>payesh!#REF!</f>
        <v>#REF!</v>
      </c>
      <c r="AD35" s="172" t="e">
        <f>payesh!#REF!</f>
        <v>#REF!</v>
      </c>
      <c r="AE35" s="172" t="e">
        <f>payesh!#REF!</f>
        <v>#REF!</v>
      </c>
      <c r="AF35" s="172" t="e">
        <f>payesh!#REF!</f>
        <v>#REF!</v>
      </c>
      <c r="AG35" s="172" t="e">
        <f>payesh!#REF!</f>
        <v>#REF!</v>
      </c>
      <c r="AH35" s="172" t="e">
        <f>payesh!#REF!</f>
        <v>#REF!</v>
      </c>
      <c r="AI35" s="172" t="e">
        <f>payesh!#REF!</f>
        <v>#REF!</v>
      </c>
      <c r="AJ35" s="172" t="e">
        <f>payesh!#REF!</f>
        <v>#REF!</v>
      </c>
      <c r="AK35" s="175" t="e">
        <f>payesh!#REF!</f>
        <v>#REF!</v>
      </c>
    </row>
    <row r="36" spans="2:37" ht="18.75" thickBot="1" x14ac:dyDescent="0.3">
      <c r="B36" s="176" t="e">
        <f>payesh!#REF!</f>
        <v>#REF!</v>
      </c>
      <c r="C36" s="164" t="e">
        <f>payesh!#REF!</f>
        <v>#REF!</v>
      </c>
      <c r="D36" s="164" t="e">
        <f>payesh!#REF!</f>
        <v>#REF!</v>
      </c>
      <c r="E36" s="164" t="e">
        <f>payesh!#REF!</f>
        <v>#REF!</v>
      </c>
      <c r="F36" s="164" t="e">
        <f>payesh!#REF!</f>
        <v>#REF!</v>
      </c>
      <c r="G36" s="164" t="e">
        <f>payesh!#REF!</f>
        <v>#REF!</v>
      </c>
      <c r="H36" s="164" t="e">
        <f>payesh!#REF!</f>
        <v>#REF!</v>
      </c>
      <c r="I36" s="165" t="e">
        <f>payesh!#REF!</f>
        <v>#REF!</v>
      </c>
      <c r="J36" s="164" t="e">
        <f>payesh!#REF!</f>
        <v>#REF!</v>
      </c>
      <c r="K36" s="164" t="e">
        <f>payesh!#REF!</f>
        <v>#REF!</v>
      </c>
      <c r="L36" s="164" t="e">
        <f>payesh!#REF!</f>
        <v>#REF!</v>
      </c>
      <c r="M36" s="164" t="e">
        <f>payesh!#REF!</f>
        <v>#REF!</v>
      </c>
      <c r="N36" s="165" t="e">
        <f>payesh!#REF!</f>
        <v>#REF!</v>
      </c>
      <c r="O36" s="165" t="e">
        <f>payesh!#REF!</f>
        <v>#REF!</v>
      </c>
      <c r="P36" s="164" t="e">
        <f>payesh!#REF!</f>
        <v>#REF!</v>
      </c>
      <c r="Q36" s="164" t="e">
        <f>payesh!#REF!</f>
        <v>#REF!</v>
      </c>
      <c r="R36" s="164" t="e">
        <f>payesh!#REF!</f>
        <v>#REF!</v>
      </c>
      <c r="S36" s="164" t="e">
        <f>payesh!#REF!</f>
        <v>#REF!</v>
      </c>
      <c r="T36" s="186" t="e">
        <f>payesh!#REF!</f>
        <v>#REF!</v>
      </c>
      <c r="U36" s="164" t="e">
        <f>payesh!#REF!</f>
        <v>#REF!</v>
      </c>
      <c r="V36" s="164" t="e">
        <f>payesh!#REF!</f>
        <v>#REF!</v>
      </c>
      <c r="W36" s="164" t="e">
        <f>payesh!#REF!</f>
        <v>#REF!</v>
      </c>
      <c r="X36" s="164" t="e">
        <f>payesh!#REF!</f>
        <v>#REF!</v>
      </c>
      <c r="Y36" s="164" t="e">
        <f>payesh!#REF!</f>
        <v>#REF!</v>
      </c>
      <c r="Z36" s="164" t="e">
        <f>payesh!#REF!</f>
        <v>#REF!</v>
      </c>
      <c r="AA36" s="164" t="e">
        <f>payesh!#REF!</f>
        <v>#REF!</v>
      </c>
      <c r="AB36" s="164" t="e">
        <f>payesh!#REF!</f>
        <v>#REF!</v>
      </c>
      <c r="AC36" s="164" t="e">
        <f>payesh!#REF!</f>
        <v>#REF!</v>
      </c>
      <c r="AD36" s="164" t="e">
        <f>payesh!#REF!</f>
        <v>#REF!</v>
      </c>
      <c r="AE36" s="164" t="e">
        <f>payesh!#REF!</f>
        <v>#REF!</v>
      </c>
      <c r="AF36" s="164" t="e">
        <f>payesh!#REF!</f>
        <v>#REF!</v>
      </c>
      <c r="AG36" s="164" t="e">
        <f>payesh!#REF!</f>
        <v>#REF!</v>
      </c>
      <c r="AH36" s="164" t="e">
        <f>payesh!#REF!</f>
        <v>#REF!</v>
      </c>
      <c r="AI36" s="164" t="e">
        <f>payesh!#REF!</f>
        <v>#REF!</v>
      </c>
      <c r="AJ36" s="164" t="e">
        <f>payesh!#REF!</f>
        <v>#REF!</v>
      </c>
      <c r="AK36" s="167" t="e">
        <f>payesh!#REF!</f>
        <v>#REF!</v>
      </c>
    </row>
    <row r="37" spans="2:37" ht="18.75" thickBot="1" x14ac:dyDescent="0.3">
      <c r="B37" s="169" t="e">
        <f>payesh!#REF!</f>
        <v>#REF!</v>
      </c>
      <c r="C37" s="172" t="e">
        <f>payesh!#REF!</f>
        <v>#REF!</v>
      </c>
      <c r="D37" s="172" t="e">
        <f>payesh!#REF!</f>
        <v>#REF!</v>
      </c>
      <c r="E37" s="172" t="e">
        <f>payesh!#REF!</f>
        <v>#REF!</v>
      </c>
      <c r="F37" s="172" t="e">
        <f>payesh!#REF!</f>
        <v>#REF!</v>
      </c>
      <c r="G37" s="172" t="e">
        <f>payesh!#REF!</f>
        <v>#REF!</v>
      </c>
      <c r="H37" s="172" t="e">
        <f>payesh!#REF!</f>
        <v>#REF!</v>
      </c>
      <c r="I37" s="173" t="e">
        <f>payesh!#REF!</f>
        <v>#REF!</v>
      </c>
      <c r="J37" s="172" t="e">
        <f>payesh!#REF!</f>
        <v>#REF!</v>
      </c>
      <c r="K37" s="172" t="e">
        <f>payesh!#REF!</f>
        <v>#REF!</v>
      </c>
      <c r="L37" s="172" t="e">
        <f>payesh!#REF!</f>
        <v>#REF!</v>
      </c>
      <c r="M37" s="172" t="e">
        <f>payesh!#REF!</f>
        <v>#REF!</v>
      </c>
      <c r="N37" s="173" t="e">
        <f>payesh!#REF!</f>
        <v>#REF!</v>
      </c>
      <c r="O37" s="172" t="e">
        <f>payesh!#REF!</f>
        <v>#REF!</v>
      </c>
      <c r="P37" s="172" t="e">
        <f>payesh!#REF!</f>
        <v>#REF!</v>
      </c>
      <c r="Q37" s="172" t="e">
        <f>payesh!#REF!</f>
        <v>#REF!</v>
      </c>
      <c r="R37" s="172" t="e">
        <f>payesh!#REF!</f>
        <v>#REF!</v>
      </c>
      <c r="S37" s="172" t="e">
        <f>payesh!#REF!</f>
        <v>#REF!</v>
      </c>
      <c r="T37" s="187" t="e">
        <f>payesh!#REF!</f>
        <v>#REF!</v>
      </c>
      <c r="U37" s="172" t="e">
        <f>payesh!#REF!</f>
        <v>#REF!</v>
      </c>
      <c r="V37" s="172" t="e">
        <f>payesh!#REF!</f>
        <v>#REF!</v>
      </c>
      <c r="W37" s="172" t="e">
        <f>payesh!#REF!</f>
        <v>#REF!</v>
      </c>
      <c r="X37" s="172" t="e">
        <f>payesh!#REF!</f>
        <v>#REF!</v>
      </c>
      <c r="Y37" s="172" t="e">
        <f>payesh!#REF!</f>
        <v>#REF!</v>
      </c>
      <c r="Z37" s="172" t="e">
        <f>payesh!#REF!</f>
        <v>#REF!</v>
      </c>
      <c r="AA37" s="172" t="e">
        <f>payesh!#REF!</f>
        <v>#REF!</v>
      </c>
      <c r="AB37" s="172" t="e">
        <f>payesh!#REF!</f>
        <v>#REF!</v>
      </c>
      <c r="AC37" s="172" t="e">
        <f>payesh!#REF!</f>
        <v>#REF!</v>
      </c>
      <c r="AD37" s="172" t="e">
        <f>payesh!#REF!</f>
        <v>#REF!</v>
      </c>
      <c r="AE37" s="172" t="e">
        <f>payesh!#REF!</f>
        <v>#REF!</v>
      </c>
      <c r="AF37" s="172" t="e">
        <f>payesh!#REF!</f>
        <v>#REF!</v>
      </c>
      <c r="AG37" s="172" t="e">
        <f>payesh!#REF!</f>
        <v>#REF!</v>
      </c>
      <c r="AH37" s="172" t="e">
        <f>payesh!#REF!</f>
        <v>#REF!</v>
      </c>
      <c r="AI37" s="172" t="e">
        <f>payesh!#REF!</f>
        <v>#REF!</v>
      </c>
      <c r="AJ37" s="172" t="e">
        <f>payesh!#REF!</f>
        <v>#REF!</v>
      </c>
      <c r="AK37" s="175" t="e">
        <f>payesh!#REF!</f>
        <v>#REF!</v>
      </c>
    </row>
    <row r="38" spans="2:37" ht="18.75" thickBot="1" x14ac:dyDescent="0.3">
      <c r="B38" s="176">
        <f>payesh!L7</f>
        <v>8</v>
      </c>
      <c r="C38" s="164" t="str">
        <f>payesh!L3</f>
        <v>کردستان</v>
      </c>
      <c r="D38" s="164" t="str">
        <f>payesh!L4</f>
        <v>دهگلان</v>
      </c>
      <c r="E38" s="164" t="str">
        <f>payesh!L5</f>
        <v>چاغر بلاغ</v>
      </c>
      <c r="F38" s="164" t="str">
        <f>payesh!L6</f>
        <v>پریسا</v>
      </c>
      <c r="G38" s="164" t="str">
        <f>payesh!L10</f>
        <v>مرکز نشاط</v>
      </c>
      <c r="H38" s="164" t="str">
        <f>payesh!L13</f>
        <v>سارا عزیزی</v>
      </c>
      <c r="I38" s="165">
        <f>payesh!L14</f>
        <v>9180136771</v>
      </c>
      <c r="J38" s="164" t="str">
        <f>payesh!L9</f>
        <v>فرزین امانی</v>
      </c>
      <c r="K38" s="164" t="str">
        <f>payesh!L18</f>
        <v>پ4</v>
      </c>
      <c r="L38" s="164" t="str">
        <f>payesh!L8</f>
        <v>فعال</v>
      </c>
      <c r="M38" s="164">
        <f>payesh!L46</f>
        <v>0</v>
      </c>
      <c r="N38" s="165">
        <f>payesh!L17</f>
        <v>786861352</v>
      </c>
      <c r="O38" s="164">
        <f>payesh!L16</f>
        <v>0</v>
      </c>
      <c r="P38" s="164" t="str">
        <f>payesh!L19</f>
        <v>حمیده مفاخری</v>
      </c>
      <c r="Q38" s="164" t="str">
        <f>payesh!L20</f>
        <v xml:space="preserve">شرمین مفاخری </v>
      </c>
      <c r="R38" s="164" t="str">
        <f>payesh!L21</f>
        <v>صبری مرادی</v>
      </c>
      <c r="S38" s="164">
        <f>payesh!$L$55</f>
        <v>0</v>
      </c>
      <c r="T38" s="186">
        <f>payesh!L64</f>
        <v>0</v>
      </c>
      <c r="U38" s="164">
        <f>payesh!$L$56</f>
        <v>0</v>
      </c>
      <c r="V38" s="164">
        <f>payesh!L65</f>
        <v>0</v>
      </c>
      <c r="W38" s="164">
        <f>payesh!L78</f>
        <v>0</v>
      </c>
      <c r="X38" s="164">
        <f>payesh!L79</f>
        <v>0</v>
      </c>
      <c r="Y38" s="164">
        <f>payesh!$L$83</f>
        <v>0</v>
      </c>
      <c r="Z38" s="164">
        <f>payesh!$L$84</f>
        <v>0</v>
      </c>
      <c r="AA38" s="164">
        <f>payesh!L86</f>
        <v>0</v>
      </c>
      <c r="AB38" s="164">
        <f>payesh!L153</f>
        <v>0</v>
      </c>
      <c r="AC38" s="164">
        <f>payesh!L155</f>
        <v>0</v>
      </c>
      <c r="AD38" s="164">
        <f>payesh!L157</f>
        <v>0</v>
      </c>
      <c r="AE38" s="164">
        <f>payesh!L159</f>
        <v>0</v>
      </c>
      <c r="AF38" s="164">
        <f>payesh!L161</f>
        <v>0</v>
      </c>
      <c r="AG38" s="164">
        <f>payesh!L163</f>
        <v>0</v>
      </c>
      <c r="AH38" s="164">
        <f>payesh!L165</f>
        <v>0</v>
      </c>
      <c r="AI38" s="164">
        <f>payesh!L167</f>
        <v>0</v>
      </c>
      <c r="AJ38" s="164">
        <f>payesh!L169</f>
        <v>0</v>
      </c>
      <c r="AK38" s="167">
        <f>payesh!L171</f>
        <v>0</v>
      </c>
    </row>
    <row r="39" spans="2:37" ht="18.75" thickBot="1" x14ac:dyDescent="0.3">
      <c r="B39" s="169" t="e">
        <f>payesh!#REF!</f>
        <v>#REF!</v>
      </c>
      <c r="C39" s="172" t="e">
        <f>payesh!#REF!</f>
        <v>#REF!</v>
      </c>
      <c r="D39" s="172" t="e">
        <f>payesh!#REF!</f>
        <v>#REF!</v>
      </c>
      <c r="E39" s="172" t="e">
        <f>payesh!#REF!</f>
        <v>#REF!</v>
      </c>
      <c r="F39" s="172" t="e">
        <f>payesh!#REF!</f>
        <v>#REF!</v>
      </c>
      <c r="G39" s="172" t="e">
        <f>payesh!#REF!</f>
        <v>#REF!</v>
      </c>
      <c r="H39" s="172" t="e">
        <f>payesh!#REF!</f>
        <v>#REF!</v>
      </c>
      <c r="I39" s="173" t="e">
        <f>payesh!#REF!</f>
        <v>#REF!</v>
      </c>
      <c r="J39" s="172" t="e">
        <f>payesh!#REF!</f>
        <v>#REF!</v>
      </c>
      <c r="K39" s="172" t="e">
        <f>payesh!#REF!</f>
        <v>#REF!</v>
      </c>
      <c r="L39" s="172" t="e">
        <f>payesh!#REF!</f>
        <v>#REF!</v>
      </c>
      <c r="M39" s="172" t="e">
        <f>payesh!#REF!</f>
        <v>#REF!</v>
      </c>
      <c r="N39" s="173" t="e">
        <f>payesh!#REF!</f>
        <v>#REF!</v>
      </c>
      <c r="O39" s="172" t="e">
        <f>payesh!#REF!</f>
        <v>#REF!</v>
      </c>
      <c r="P39" s="172" t="e">
        <f>payesh!#REF!</f>
        <v>#REF!</v>
      </c>
      <c r="Q39" s="172" t="e">
        <f>payesh!#REF!</f>
        <v>#REF!</v>
      </c>
      <c r="R39" s="172" t="e">
        <f>payesh!#REF!</f>
        <v>#REF!</v>
      </c>
      <c r="S39" s="172" t="e">
        <f>payesh!#REF!</f>
        <v>#REF!</v>
      </c>
      <c r="T39" s="187" t="e">
        <f>payesh!#REF!</f>
        <v>#REF!</v>
      </c>
      <c r="U39" s="172" t="e">
        <f>payesh!#REF!</f>
        <v>#REF!</v>
      </c>
      <c r="V39" s="172" t="e">
        <f>payesh!#REF!</f>
        <v>#REF!</v>
      </c>
      <c r="W39" s="172" t="e">
        <f>payesh!#REF!</f>
        <v>#REF!</v>
      </c>
      <c r="X39" s="172" t="e">
        <f>payesh!#REF!</f>
        <v>#REF!</v>
      </c>
      <c r="Y39" s="172" t="e">
        <f>payesh!#REF!</f>
        <v>#REF!</v>
      </c>
      <c r="Z39" s="172" t="e">
        <f>payesh!#REF!</f>
        <v>#REF!</v>
      </c>
      <c r="AA39" s="172" t="e">
        <f>payesh!#REF!</f>
        <v>#REF!</v>
      </c>
      <c r="AB39" s="172" t="e">
        <f>payesh!#REF!</f>
        <v>#REF!</v>
      </c>
      <c r="AC39" s="172" t="e">
        <f>payesh!#REF!</f>
        <v>#REF!</v>
      </c>
      <c r="AD39" s="172" t="e">
        <f>payesh!#REF!</f>
        <v>#REF!</v>
      </c>
      <c r="AE39" s="172" t="e">
        <f>payesh!#REF!</f>
        <v>#REF!</v>
      </c>
      <c r="AF39" s="172" t="e">
        <f>payesh!#REF!</f>
        <v>#REF!</v>
      </c>
      <c r="AG39" s="172" t="e">
        <f>payesh!#REF!</f>
        <v>#REF!</v>
      </c>
      <c r="AH39" s="172" t="e">
        <f>payesh!#REF!</f>
        <v>#REF!</v>
      </c>
      <c r="AI39" s="172" t="e">
        <f>payesh!#REF!</f>
        <v>#REF!</v>
      </c>
      <c r="AJ39" s="172" t="e">
        <f>payesh!#REF!</f>
        <v>#REF!</v>
      </c>
      <c r="AK39" s="175" t="e">
        <f>payesh!#REF!</f>
        <v>#REF!</v>
      </c>
    </row>
    <row r="40" spans="2:37" ht="18.75" thickBot="1" x14ac:dyDescent="0.3">
      <c r="B40" s="176" t="e">
        <f>payesh!#REF!</f>
        <v>#REF!</v>
      </c>
      <c r="C40" s="164" t="e">
        <f>payesh!#REF!</f>
        <v>#REF!</v>
      </c>
      <c r="D40" s="164" t="e">
        <f>payesh!#REF!</f>
        <v>#REF!</v>
      </c>
      <c r="E40" s="164" t="e">
        <f>payesh!#REF!</f>
        <v>#REF!</v>
      </c>
      <c r="F40" s="164" t="e">
        <f>payesh!#REF!</f>
        <v>#REF!</v>
      </c>
      <c r="G40" s="164" t="e">
        <f>payesh!#REF!</f>
        <v>#REF!</v>
      </c>
      <c r="H40" s="164" t="e">
        <f>payesh!#REF!</f>
        <v>#REF!</v>
      </c>
      <c r="I40" s="165" t="e">
        <f>payesh!#REF!</f>
        <v>#REF!</v>
      </c>
      <c r="J40" s="164" t="e">
        <f>payesh!#REF!</f>
        <v>#REF!</v>
      </c>
      <c r="K40" s="164" t="e">
        <f>payesh!#REF!</f>
        <v>#REF!</v>
      </c>
      <c r="L40" s="164" t="e">
        <f>payesh!#REF!</f>
        <v>#REF!</v>
      </c>
      <c r="M40" s="164" t="e">
        <f>payesh!#REF!</f>
        <v>#REF!</v>
      </c>
      <c r="N40" s="165" t="e">
        <f>payesh!#REF!</f>
        <v>#REF!</v>
      </c>
      <c r="O40" s="164" t="e">
        <f>payesh!#REF!</f>
        <v>#REF!</v>
      </c>
      <c r="P40" s="164" t="e">
        <f>payesh!#REF!</f>
        <v>#REF!</v>
      </c>
      <c r="Q40" s="164" t="e">
        <f>payesh!#REF!</f>
        <v>#REF!</v>
      </c>
      <c r="R40" s="164" t="e">
        <f>payesh!#REF!</f>
        <v>#REF!</v>
      </c>
      <c r="S40" s="164" t="e">
        <f>payesh!#REF!</f>
        <v>#REF!</v>
      </c>
      <c r="T40" s="186" t="e">
        <f>payesh!#REF!</f>
        <v>#REF!</v>
      </c>
      <c r="U40" s="164" t="e">
        <f>payesh!#REF!</f>
        <v>#REF!</v>
      </c>
      <c r="V40" s="164" t="e">
        <f>payesh!#REF!</f>
        <v>#REF!</v>
      </c>
      <c r="W40" s="164" t="e">
        <f>payesh!#REF!</f>
        <v>#REF!</v>
      </c>
      <c r="X40" s="164" t="e">
        <f>payesh!#REF!</f>
        <v>#REF!</v>
      </c>
      <c r="Y40" s="164" t="e">
        <f>payesh!#REF!</f>
        <v>#REF!</v>
      </c>
      <c r="Z40" s="164" t="e">
        <f>payesh!#REF!</f>
        <v>#REF!</v>
      </c>
      <c r="AA40" s="164" t="e">
        <f>payesh!#REF!</f>
        <v>#REF!</v>
      </c>
      <c r="AB40" s="164" t="e">
        <f>payesh!#REF!</f>
        <v>#REF!</v>
      </c>
      <c r="AC40" s="164" t="e">
        <f>payesh!#REF!</f>
        <v>#REF!</v>
      </c>
      <c r="AD40" s="164" t="e">
        <f>payesh!#REF!</f>
        <v>#REF!</v>
      </c>
      <c r="AE40" s="164" t="e">
        <f>payesh!#REF!</f>
        <v>#REF!</v>
      </c>
      <c r="AF40" s="164" t="e">
        <f>payesh!#REF!</f>
        <v>#REF!</v>
      </c>
      <c r="AG40" s="164" t="e">
        <f>payesh!#REF!</f>
        <v>#REF!</v>
      </c>
      <c r="AH40" s="164" t="e">
        <f>payesh!#REF!</f>
        <v>#REF!</v>
      </c>
      <c r="AI40" s="164" t="e">
        <f>payesh!#REF!</f>
        <v>#REF!</v>
      </c>
      <c r="AJ40" s="164" t="e">
        <f>payesh!#REF!</f>
        <v>#REF!</v>
      </c>
      <c r="AK40" s="167" t="e">
        <f>payesh!#REF!</f>
        <v>#REF!</v>
      </c>
    </row>
    <row r="41" spans="2:37" ht="18.75" thickBot="1" x14ac:dyDescent="0.3">
      <c r="B41" s="169" t="e">
        <f>payesh!#REF!</f>
        <v>#REF!</v>
      </c>
      <c r="C41" s="172" t="e">
        <f>payesh!#REF!</f>
        <v>#REF!</v>
      </c>
      <c r="D41" s="172" t="e">
        <f>payesh!#REF!</f>
        <v>#REF!</v>
      </c>
      <c r="E41" s="172" t="e">
        <f>payesh!#REF!</f>
        <v>#REF!</v>
      </c>
      <c r="F41" s="172" t="e">
        <f>payesh!#REF!</f>
        <v>#REF!</v>
      </c>
      <c r="G41" s="172" t="e">
        <f>payesh!#REF!</f>
        <v>#REF!</v>
      </c>
      <c r="H41" s="172" t="e">
        <f>payesh!#REF!</f>
        <v>#REF!</v>
      </c>
      <c r="I41" s="173" t="e">
        <f>payesh!#REF!</f>
        <v>#REF!</v>
      </c>
      <c r="J41" s="172" t="e">
        <f>payesh!#REF!</f>
        <v>#REF!</v>
      </c>
      <c r="K41" s="172" t="e">
        <f>payesh!#REF!</f>
        <v>#REF!</v>
      </c>
      <c r="L41" s="172" t="e">
        <f>payesh!#REF!</f>
        <v>#REF!</v>
      </c>
      <c r="M41" s="172" t="e">
        <f>payesh!#REF!</f>
        <v>#REF!</v>
      </c>
      <c r="N41" s="173" t="e">
        <f>payesh!#REF!</f>
        <v>#REF!</v>
      </c>
      <c r="O41" s="172" t="e">
        <f>payesh!#REF!</f>
        <v>#REF!</v>
      </c>
      <c r="P41" s="172" t="e">
        <f>payesh!#REF!</f>
        <v>#REF!</v>
      </c>
      <c r="Q41" s="172" t="e">
        <f>payesh!#REF!</f>
        <v>#REF!</v>
      </c>
      <c r="R41" s="172" t="e">
        <f>payesh!#REF!</f>
        <v>#REF!</v>
      </c>
      <c r="S41" s="172" t="e">
        <f>payesh!#REF!</f>
        <v>#REF!</v>
      </c>
      <c r="T41" s="187" t="e">
        <f>payesh!#REF!</f>
        <v>#REF!</v>
      </c>
      <c r="U41" s="172" t="e">
        <f>payesh!#REF!</f>
        <v>#REF!</v>
      </c>
      <c r="V41" s="172" t="e">
        <f>payesh!#REF!</f>
        <v>#REF!</v>
      </c>
      <c r="W41" s="172" t="e">
        <f>payesh!#REF!</f>
        <v>#REF!</v>
      </c>
      <c r="X41" s="172" t="e">
        <f>payesh!#REF!</f>
        <v>#REF!</v>
      </c>
      <c r="Y41" s="172" t="e">
        <f>payesh!#REF!</f>
        <v>#REF!</v>
      </c>
      <c r="Z41" s="172" t="e">
        <f>payesh!#REF!</f>
        <v>#REF!</v>
      </c>
      <c r="AA41" s="172" t="e">
        <f>payesh!#REF!</f>
        <v>#REF!</v>
      </c>
      <c r="AB41" s="172" t="e">
        <f>payesh!#REF!</f>
        <v>#REF!</v>
      </c>
      <c r="AC41" s="172" t="e">
        <f>payesh!#REF!</f>
        <v>#REF!</v>
      </c>
      <c r="AD41" s="172" t="e">
        <f>payesh!#REF!</f>
        <v>#REF!</v>
      </c>
      <c r="AE41" s="172" t="e">
        <f>payesh!#REF!</f>
        <v>#REF!</v>
      </c>
      <c r="AF41" s="172" t="e">
        <f>payesh!#REF!</f>
        <v>#REF!</v>
      </c>
      <c r="AG41" s="172" t="e">
        <f>payesh!#REF!</f>
        <v>#REF!</v>
      </c>
      <c r="AH41" s="172" t="e">
        <f>payesh!#REF!</f>
        <v>#REF!</v>
      </c>
      <c r="AI41" s="172" t="e">
        <f>payesh!#REF!</f>
        <v>#REF!</v>
      </c>
      <c r="AJ41" s="172" t="e">
        <f>payesh!#REF!</f>
        <v>#REF!</v>
      </c>
      <c r="AK41" s="175" t="e">
        <f>payesh!#REF!</f>
        <v>#REF!</v>
      </c>
    </row>
    <row r="42" spans="2:37" ht="18.75" thickBot="1" x14ac:dyDescent="0.3">
      <c r="B42" s="176" t="e">
        <f>payesh!#REF!</f>
        <v>#REF!</v>
      </c>
      <c r="C42" s="164" t="e">
        <f>payesh!#REF!</f>
        <v>#REF!</v>
      </c>
      <c r="D42" s="164" t="e">
        <f>payesh!#REF!</f>
        <v>#REF!</v>
      </c>
      <c r="E42" s="164" t="e">
        <f>payesh!#REF!</f>
        <v>#REF!</v>
      </c>
      <c r="F42" s="164" t="e">
        <f>payesh!#REF!</f>
        <v>#REF!</v>
      </c>
      <c r="G42" s="164" t="e">
        <f>payesh!#REF!</f>
        <v>#REF!</v>
      </c>
      <c r="H42" s="164" t="e">
        <f>payesh!#REF!</f>
        <v>#REF!</v>
      </c>
      <c r="I42" s="165" t="e">
        <f>payesh!#REF!</f>
        <v>#REF!</v>
      </c>
      <c r="J42" s="164" t="e">
        <f>payesh!#REF!</f>
        <v>#REF!</v>
      </c>
      <c r="K42" s="164" t="e">
        <f>payesh!#REF!</f>
        <v>#REF!</v>
      </c>
      <c r="L42" s="164" t="e">
        <f>payesh!#REF!</f>
        <v>#REF!</v>
      </c>
      <c r="M42" s="164" t="e">
        <f>payesh!#REF!</f>
        <v>#REF!</v>
      </c>
      <c r="N42" s="165" t="e">
        <f>payesh!#REF!</f>
        <v>#REF!</v>
      </c>
      <c r="O42" s="164" t="e">
        <f>payesh!#REF!</f>
        <v>#REF!</v>
      </c>
      <c r="P42" s="164" t="e">
        <f>payesh!#REF!</f>
        <v>#REF!</v>
      </c>
      <c r="Q42" s="164" t="e">
        <f>payesh!#REF!</f>
        <v>#REF!</v>
      </c>
      <c r="R42" s="164" t="e">
        <f>payesh!#REF!</f>
        <v>#REF!</v>
      </c>
      <c r="S42" s="164" t="e">
        <f>payesh!#REF!</f>
        <v>#REF!</v>
      </c>
      <c r="T42" s="186" t="e">
        <f>payesh!#REF!</f>
        <v>#REF!</v>
      </c>
      <c r="U42" s="164" t="e">
        <f>payesh!#REF!</f>
        <v>#REF!</v>
      </c>
      <c r="V42" s="164" t="e">
        <f>payesh!#REF!</f>
        <v>#REF!</v>
      </c>
      <c r="W42" s="164" t="e">
        <f>payesh!#REF!</f>
        <v>#REF!</v>
      </c>
      <c r="X42" s="164" t="e">
        <f>payesh!#REF!</f>
        <v>#REF!</v>
      </c>
      <c r="Y42" s="164" t="e">
        <f>payesh!#REF!</f>
        <v>#REF!</v>
      </c>
      <c r="Z42" s="164" t="e">
        <f>payesh!#REF!</f>
        <v>#REF!</v>
      </c>
      <c r="AA42" s="164" t="e">
        <f>payesh!#REF!</f>
        <v>#REF!</v>
      </c>
      <c r="AB42" s="164" t="e">
        <f>payesh!#REF!</f>
        <v>#REF!</v>
      </c>
      <c r="AC42" s="164" t="e">
        <f>payesh!#REF!</f>
        <v>#REF!</v>
      </c>
      <c r="AD42" s="164" t="e">
        <f>payesh!#REF!</f>
        <v>#REF!</v>
      </c>
      <c r="AE42" s="164" t="e">
        <f>payesh!#REF!</f>
        <v>#REF!</v>
      </c>
      <c r="AF42" s="164" t="e">
        <f>payesh!#REF!</f>
        <v>#REF!</v>
      </c>
      <c r="AG42" s="164" t="e">
        <f>payesh!#REF!</f>
        <v>#REF!</v>
      </c>
      <c r="AH42" s="164" t="e">
        <f>payesh!#REF!</f>
        <v>#REF!</v>
      </c>
      <c r="AI42" s="164" t="e">
        <f>payesh!#REF!</f>
        <v>#REF!</v>
      </c>
      <c r="AJ42" s="164" t="e">
        <f>payesh!#REF!</f>
        <v>#REF!</v>
      </c>
      <c r="AK42" s="167" t="e">
        <f>payesh!#REF!</f>
        <v>#REF!</v>
      </c>
    </row>
    <row r="43" spans="2:37" ht="18.75" thickBot="1" x14ac:dyDescent="0.3">
      <c r="B43" s="169" t="e">
        <f>payesh!#REF!</f>
        <v>#REF!</v>
      </c>
      <c r="C43" s="172" t="e">
        <f>payesh!#REF!</f>
        <v>#REF!</v>
      </c>
      <c r="D43" s="172" t="e">
        <f>payesh!#REF!</f>
        <v>#REF!</v>
      </c>
      <c r="E43" s="172" t="e">
        <f>payesh!#REF!</f>
        <v>#REF!</v>
      </c>
      <c r="F43" s="172" t="e">
        <f>payesh!#REF!</f>
        <v>#REF!</v>
      </c>
      <c r="G43" s="172" t="e">
        <f>payesh!#REF!</f>
        <v>#REF!</v>
      </c>
      <c r="H43" s="172" t="e">
        <f>payesh!#REF!</f>
        <v>#REF!</v>
      </c>
      <c r="I43" s="173" t="e">
        <f>payesh!#REF!</f>
        <v>#REF!</v>
      </c>
      <c r="J43" s="172" t="e">
        <f>payesh!#REF!</f>
        <v>#REF!</v>
      </c>
      <c r="K43" s="172" t="e">
        <f>payesh!#REF!</f>
        <v>#REF!</v>
      </c>
      <c r="L43" s="172" t="e">
        <f>payesh!#REF!</f>
        <v>#REF!</v>
      </c>
      <c r="M43" s="172" t="e">
        <f>payesh!#REF!</f>
        <v>#REF!</v>
      </c>
      <c r="N43" s="173" t="e">
        <f>payesh!#REF!</f>
        <v>#REF!</v>
      </c>
      <c r="O43" s="172" t="e">
        <f>payesh!#REF!</f>
        <v>#REF!</v>
      </c>
      <c r="P43" s="172" t="e">
        <f>payesh!#REF!</f>
        <v>#REF!</v>
      </c>
      <c r="Q43" s="172" t="e">
        <f>payesh!#REF!</f>
        <v>#REF!</v>
      </c>
      <c r="R43" s="172" t="e">
        <f>payesh!#REF!</f>
        <v>#REF!</v>
      </c>
      <c r="S43" s="172" t="e">
        <f>payesh!#REF!</f>
        <v>#REF!</v>
      </c>
      <c r="T43" s="187" t="e">
        <f>payesh!#REF!</f>
        <v>#REF!</v>
      </c>
      <c r="U43" s="172" t="e">
        <f>payesh!#REF!</f>
        <v>#REF!</v>
      </c>
      <c r="V43" s="172" t="e">
        <f>payesh!#REF!</f>
        <v>#REF!</v>
      </c>
      <c r="W43" s="172" t="e">
        <f>payesh!#REF!</f>
        <v>#REF!</v>
      </c>
      <c r="X43" s="172" t="e">
        <f>payesh!#REF!</f>
        <v>#REF!</v>
      </c>
      <c r="Y43" s="172" t="e">
        <f>payesh!#REF!</f>
        <v>#REF!</v>
      </c>
      <c r="Z43" s="172" t="e">
        <f>payesh!#REF!</f>
        <v>#REF!</v>
      </c>
      <c r="AA43" s="172" t="e">
        <f>payesh!#REF!</f>
        <v>#REF!</v>
      </c>
      <c r="AB43" s="172" t="e">
        <f>payesh!#REF!</f>
        <v>#REF!</v>
      </c>
      <c r="AC43" s="172" t="e">
        <f>payesh!#REF!</f>
        <v>#REF!</v>
      </c>
      <c r="AD43" s="172" t="e">
        <f>payesh!#REF!</f>
        <v>#REF!</v>
      </c>
      <c r="AE43" s="172" t="e">
        <f>payesh!#REF!</f>
        <v>#REF!</v>
      </c>
      <c r="AF43" s="172" t="e">
        <f>payesh!#REF!</f>
        <v>#REF!</v>
      </c>
      <c r="AG43" s="172" t="e">
        <f>payesh!#REF!</f>
        <v>#REF!</v>
      </c>
      <c r="AH43" s="172" t="e">
        <f>payesh!#REF!</f>
        <v>#REF!</v>
      </c>
      <c r="AI43" s="172" t="e">
        <f>payesh!#REF!</f>
        <v>#REF!</v>
      </c>
      <c r="AJ43" s="172" t="e">
        <f>payesh!#REF!</f>
        <v>#REF!</v>
      </c>
      <c r="AK43" s="175" t="e">
        <f>payesh!#REF!</f>
        <v>#REF!</v>
      </c>
    </row>
    <row r="44" spans="2:37" ht="18.75" thickBot="1" x14ac:dyDescent="0.3">
      <c r="B44" s="176" t="e">
        <f>payesh!#REF!</f>
        <v>#REF!</v>
      </c>
      <c r="C44" s="164" t="e">
        <f>payesh!#REF!</f>
        <v>#REF!</v>
      </c>
      <c r="D44" s="164" t="e">
        <f>payesh!#REF!</f>
        <v>#REF!</v>
      </c>
      <c r="E44" s="164" t="e">
        <f>payesh!#REF!</f>
        <v>#REF!</v>
      </c>
      <c r="F44" s="164" t="e">
        <f>payesh!#REF!</f>
        <v>#REF!</v>
      </c>
      <c r="G44" s="164" t="e">
        <f>payesh!#REF!</f>
        <v>#REF!</v>
      </c>
      <c r="H44" s="164" t="e">
        <f>payesh!#REF!</f>
        <v>#REF!</v>
      </c>
      <c r="I44" s="165" t="e">
        <f>payesh!#REF!</f>
        <v>#REF!</v>
      </c>
      <c r="J44" s="164" t="e">
        <f>payesh!#REF!</f>
        <v>#REF!</v>
      </c>
      <c r="K44" s="164" t="e">
        <f>payesh!#REF!</f>
        <v>#REF!</v>
      </c>
      <c r="L44" s="164" t="e">
        <f>payesh!#REF!</f>
        <v>#REF!</v>
      </c>
      <c r="M44" s="164" t="e">
        <f>payesh!#REF!</f>
        <v>#REF!</v>
      </c>
      <c r="N44" s="165" t="e">
        <f>payesh!#REF!</f>
        <v>#REF!</v>
      </c>
      <c r="O44" s="164" t="e">
        <f>payesh!#REF!</f>
        <v>#REF!</v>
      </c>
      <c r="P44" s="164" t="e">
        <f>payesh!#REF!</f>
        <v>#REF!</v>
      </c>
      <c r="Q44" s="164" t="e">
        <f>payesh!#REF!</f>
        <v>#REF!</v>
      </c>
      <c r="R44" s="164" t="e">
        <f>payesh!#REF!</f>
        <v>#REF!</v>
      </c>
      <c r="S44" s="164" t="e">
        <f>payesh!#REF!</f>
        <v>#REF!</v>
      </c>
      <c r="T44" s="186" t="e">
        <f>payesh!#REF!</f>
        <v>#REF!</v>
      </c>
      <c r="U44" s="164" t="e">
        <f>payesh!#REF!</f>
        <v>#REF!</v>
      </c>
      <c r="V44" s="164" t="e">
        <f>payesh!#REF!</f>
        <v>#REF!</v>
      </c>
      <c r="W44" s="164" t="e">
        <f>payesh!#REF!</f>
        <v>#REF!</v>
      </c>
      <c r="X44" s="164" t="e">
        <f>payesh!#REF!</f>
        <v>#REF!</v>
      </c>
      <c r="Y44" s="164" t="e">
        <f>payesh!#REF!</f>
        <v>#REF!</v>
      </c>
      <c r="Z44" s="164" t="e">
        <f>payesh!#REF!</f>
        <v>#REF!</v>
      </c>
      <c r="AA44" s="164" t="e">
        <f>payesh!#REF!</f>
        <v>#REF!</v>
      </c>
      <c r="AB44" s="164" t="e">
        <f>payesh!#REF!</f>
        <v>#REF!</v>
      </c>
      <c r="AC44" s="164" t="e">
        <f>payesh!#REF!</f>
        <v>#REF!</v>
      </c>
      <c r="AD44" s="164" t="e">
        <f>payesh!#REF!</f>
        <v>#REF!</v>
      </c>
      <c r="AE44" s="164" t="e">
        <f>payesh!#REF!</f>
        <v>#REF!</v>
      </c>
      <c r="AF44" s="164" t="e">
        <f>payesh!#REF!</f>
        <v>#REF!</v>
      </c>
      <c r="AG44" s="164" t="e">
        <f>payesh!#REF!</f>
        <v>#REF!</v>
      </c>
      <c r="AH44" s="164" t="e">
        <f>payesh!#REF!</f>
        <v>#REF!</v>
      </c>
      <c r="AI44" s="164" t="e">
        <f>payesh!#REF!</f>
        <v>#REF!</v>
      </c>
      <c r="AJ44" s="164" t="e">
        <f>payesh!#REF!</f>
        <v>#REF!</v>
      </c>
      <c r="AK44" s="167" t="e">
        <f>payesh!#REF!</f>
        <v>#REF!</v>
      </c>
    </row>
    <row r="45" spans="2:37" ht="18.75" thickBot="1" x14ac:dyDescent="0.3">
      <c r="B45" s="169" t="e">
        <f>payesh!#REF!</f>
        <v>#REF!</v>
      </c>
      <c r="C45" s="172" t="e">
        <f>payesh!#REF!</f>
        <v>#REF!</v>
      </c>
      <c r="D45" s="172" t="e">
        <f>payesh!#REF!</f>
        <v>#REF!</v>
      </c>
      <c r="E45" s="172" t="e">
        <f>payesh!#REF!</f>
        <v>#REF!</v>
      </c>
      <c r="F45" s="172" t="e">
        <f>payesh!#REF!</f>
        <v>#REF!</v>
      </c>
      <c r="G45" s="172" t="e">
        <f>payesh!#REF!</f>
        <v>#REF!</v>
      </c>
      <c r="H45" s="172" t="e">
        <f>payesh!#REF!</f>
        <v>#REF!</v>
      </c>
      <c r="I45" s="173" t="e">
        <f>payesh!#REF!</f>
        <v>#REF!</v>
      </c>
      <c r="J45" s="172" t="e">
        <f>payesh!#REF!</f>
        <v>#REF!</v>
      </c>
      <c r="K45" s="172" t="e">
        <f>payesh!#REF!</f>
        <v>#REF!</v>
      </c>
      <c r="L45" s="172" t="e">
        <f>payesh!#REF!</f>
        <v>#REF!</v>
      </c>
      <c r="M45" s="172" t="e">
        <f>payesh!#REF!</f>
        <v>#REF!</v>
      </c>
      <c r="N45" s="173" t="e">
        <f>payesh!#REF!</f>
        <v>#REF!</v>
      </c>
      <c r="O45" s="172" t="e">
        <f>payesh!#REF!</f>
        <v>#REF!</v>
      </c>
      <c r="P45" s="172" t="e">
        <f>payesh!#REF!</f>
        <v>#REF!</v>
      </c>
      <c r="Q45" s="172" t="e">
        <f>payesh!#REF!</f>
        <v>#REF!</v>
      </c>
      <c r="R45" s="172" t="e">
        <f>payesh!#REF!</f>
        <v>#REF!</v>
      </c>
      <c r="S45" s="172" t="e">
        <f>payesh!#REF!</f>
        <v>#REF!</v>
      </c>
      <c r="T45" s="187" t="e">
        <f>payesh!#REF!</f>
        <v>#REF!</v>
      </c>
      <c r="U45" s="172" t="e">
        <f>payesh!#REF!</f>
        <v>#REF!</v>
      </c>
      <c r="V45" s="172" t="e">
        <f>payesh!#REF!</f>
        <v>#REF!</v>
      </c>
      <c r="W45" s="172" t="e">
        <f>payesh!#REF!</f>
        <v>#REF!</v>
      </c>
      <c r="X45" s="172" t="e">
        <f>payesh!#REF!</f>
        <v>#REF!</v>
      </c>
      <c r="Y45" s="172" t="e">
        <f>payesh!#REF!</f>
        <v>#REF!</v>
      </c>
      <c r="Z45" s="172" t="e">
        <f>payesh!#REF!</f>
        <v>#REF!</v>
      </c>
      <c r="AA45" s="172" t="e">
        <f>payesh!#REF!</f>
        <v>#REF!</v>
      </c>
      <c r="AB45" s="172" t="e">
        <f>payesh!#REF!</f>
        <v>#REF!</v>
      </c>
      <c r="AC45" s="172" t="e">
        <f>payesh!#REF!</f>
        <v>#REF!</v>
      </c>
      <c r="AD45" s="172" t="e">
        <f>payesh!#REF!</f>
        <v>#REF!</v>
      </c>
      <c r="AE45" s="172" t="e">
        <f>payesh!#REF!</f>
        <v>#REF!</v>
      </c>
      <c r="AF45" s="172" t="e">
        <f>payesh!#REF!</f>
        <v>#REF!</v>
      </c>
      <c r="AG45" s="172" t="e">
        <f>payesh!#REF!</f>
        <v>#REF!</v>
      </c>
      <c r="AH45" s="172" t="e">
        <f>payesh!#REF!</f>
        <v>#REF!</v>
      </c>
      <c r="AI45" s="172" t="e">
        <f>payesh!#REF!</f>
        <v>#REF!</v>
      </c>
      <c r="AJ45" s="172" t="e">
        <f>payesh!#REF!</f>
        <v>#REF!</v>
      </c>
      <c r="AK45" s="175" t="e">
        <f>payesh!#REF!</f>
        <v>#REF!</v>
      </c>
    </row>
    <row r="46" spans="2:37" ht="18.75" thickBot="1" x14ac:dyDescent="0.3">
      <c r="B46" s="176">
        <f>payesh!M7</f>
        <v>9</v>
      </c>
      <c r="C46" s="164" t="str">
        <f>payesh!M3</f>
        <v>کردستان</v>
      </c>
      <c r="D46" s="164" t="str">
        <f>payesh!M4</f>
        <v>دهگلان</v>
      </c>
      <c r="E46" s="164" t="str">
        <f>payesh!M5</f>
        <v>ناصر آباد</v>
      </c>
      <c r="F46" s="164" t="str">
        <f>payesh!M6</f>
        <v>هاوری</v>
      </c>
      <c r="G46" s="164" t="str">
        <f>payesh!M10</f>
        <v>مرکز نشاط</v>
      </c>
      <c r="H46" s="164" t="str">
        <f>payesh!M13</f>
        <v>سارا عزیزی</v>
      </c>
      <c r="I46" s="165">
        <f>payesh!M14</f>
        <v>9180136771</v>
      </c>
      <c r="J46" s="164" t="str">
        <f>payesh!M9</f>
        <v>فرزین امانی</v>
      </c>
      <c r="K46" s="164" t="str">
        <f>payesh!M18</f>
        <v>ب7</v>
      </c>
      <c r="L46" s="164" t="str">
        <f>payesh!M8</f>
        <v>فعال</v>
      </c>
      <c r="M46" s="164">
        <f>payesh!M46</f>
        <v>0</v>
      </c>
      <c r="N46" s="165">
        <f>payesh!M17</f>
        <v>787387548</v>
      </c>
      <c r="O46" s="164">
        <f>payesh!M16</f>
        <v>0</v>
      </c>
      <c r="P46" s="164" t="str">
        <f>payesh!M19</f>
        <v>ثویبه ناصر آبادی</v>
      </c>
      <c r="Q46" s="164" t="str">
        <f>payesh!M20</f>
        <v>مژگان رضایی</v>
      </c>
      <c r="R46" s="164" t="str">
        <f>payesh!M21</f>
        <v>حلیمه مشیر پناهی</v>
      </c>
      <c r="S46" s="164">
        <f>payesh!$M$55</f>
        <v>0</v>
      </c>
      <c r="T46" s="186">
        <f>payesh!M64</f>
        <v>0</v>
      </c>
      <c r="U46" s="164">
        <f>payesh!$M$56</f>
        <v>0</v>
      </c>
      <c r="V46" s="164">
        <f>payesh!M65</f>
        <v>0</v>
      </c>
      <c r="W46" s="164">
        <f>payesh!M78</f>
        <v>0</v>
      </c>
      <c r="X46" s="164">
        <f>payesh!M79</f>
        <v>0</v>
      </c>
      <c r="Y46" s="164">
        <f>payesh!$M$83</f>
        <v>0</v>
      </c>
      <c r="Z46" s="164">
        <f>payesh!$M$84</f>
        <v>0</v>
      </c>
      <c r="AA46" s="164">
        <f>payesh!M86</f>
        <v>0</v>
      </c>
      <c r="AB46" s="164">
        <f>payesh!M153</f>
        <v>0</v>
      </c>
      <c r="AC46" s="164">
        <f>payesh!M155</f>
        <v>0</v>
      </c>
      <c r="AD46" s="164">
        <f>payesh!M157</f>
        <v>0</v>
      </c>
      <c r="AE46" s="164">
        <f>payesh!M159</f>
        <v>0</v>
      </c>
      <c r="AF46" s="164">
        <f>payesh!M161</f>
        <v>0</v>
      </c>
      <c r="AG46" s="164">
        <f>payesh!M163</f>
        <v>0</v>
      </c>
      <c r="AH46" s="164">
        <f>payesh!M165</f>
        <v>0</v>
      </c>
      <c r="AI46" s="164">
        <f>payesh!M167</f>
        <v>0</v>
      </c>
      <c r="AJ46" s="164">
        <f>payesh!M169</f>
        <v>0</v>
      </c>
      <c r="AK46" s="167">
        <f>payesh!M171</f>
        <v>0</v>
      </c>
    </row>
    <row r="47" spans="2:37" ht="18.75" thickBot="1" x14ac:dyDescent="0.3">
      <c r="B47" s="169" t="e">
        <f>payesh!#REF!</f>
        <v>#REF!</v>
      </c>
      <c r="C47" s="172" t="e">
        <f>payesh!#REF!</f>
        <v>#REF!</v>
      </c>
      <c r="D47" s="172" t="e">
        <f>payesh!#REF!</f>
        <v>#REF!</v>
      </c>
      <c r="E47" s="172" t="e">
        <f>payesh!#REF!</f>
        <v>#REF!</v>
      </c>
      <c r="F47" s="172" t="e">
        <f>payesh!#REF!</f>
        <v>#REF!</v>
      </c>
      <c r="G47" s="172" t="e">
        <f>payesh!#REF!</f>
        <v>#REF!</v>
      </c>
      <c r="H47" s="172" t="e">
        <f>payesh!#REF!</f>
        <v>#REF!</v>
      </c>
      <c r="I47" s="173" t="e">
        <f>payesh!#REF!</f>
        <v>#REF!</v>
      </c>
      <c r="J47" s="172" t="e">
        <f>payesh!#REF!</f>
        <v>#REF!</v>
      </c>
      <c r="K47" s="172" t="e">
        <f>payesh!#REF!</f>
        <v>#REF!</v>
      </c>
      <c r="L47" s="172" t="e">
        <f>payesh!#REF!</f>
        <v>#REF!</v>
      </c>
      <c r="M47" s="172" t="e">
        <f>payesh!#REF!</f>
        <v>#REF!</v>
      </c>
      <c r="N47" s="173" t="e">
        <f>payesh!#REF!</f>
        <v>#REF!</v>
      </c>
      <c r="O47" s="172" t="e">
        <f>payesh!#REF!</f>
        <v>#REF!</v>
      </c>
      <c r="P47" s="172" t="e">
        <f>payesh!#REF!</f>
        <v>#REF!</v>
      </c>
      <c r="Q47" s="172" t="e">
        <f>payesh!#REF!</f>
        <v>#REF!</v>
      </c>
      <c r="R47" s="172" t="e">
        <f>payesh!#REF!</f>
        <v>#REF!</v>
      </c>
      <c r="S47" s="172" t="e">
        <f>payesh!#REF!</f>
        <v>#REF!</v>
      </c>
      <c r="T47" s="187" t="e">
        <f>payesh!#REF!</f>
        <v>#REF!</v>
      </c>
      <c r="U47" s="172" t="e">
        <f>payesh!#REF!</f>
        <v>#REF!</v>
      </c>
      <c r="V47" s="172" t="e">
        <f>payesh!#REF!</f>
        <v>#REF!</v>
      </c>
      <c r="W47" s="172" t="e">
        <f>payesh!#REF!</f>
        <v>#REF!</v>
      </c>
      <c r="X47" s="172" t="e">
        <f>payesh!#REF!</f>
        <v>#REF!</v>
      </c>
      <c r="Y47" s="172" t="e">
        <f>payesh!#REF!</f>
        <v>#REF!</v>
      </c>
      <c r="Z47" s="172" t="e">
        <f>payesh!#REF!</f>
        <v>#REF!</v>
      </c>
      <c r="AA47" s="172" t="e">
        <f>payesh!#REF!</f>
        <v>#REF!</v>
      </c>
      <c r="AB47" s="172" t="e">
        <f>payesh!#REF!</f>
        <v>#REF!</v>
      </c>
      <c r="AC47" s="172" t="e">
        <f>payesh!#REF!</f>
        <v>#REF!</v>
      </c>
      <c r="AD47" s="172" t="e">
        <f>payesh!#REF!</f>
        <v>#REF!</v>
      </c>
      <c r="AE47" s="172" t="e">
        <f>payesh!#REF!</f>
        <v>#REF!</v>
      </c>
      <c r="AF47" s="172" t="e">
        <f>payesh!#REF!</f>
        <v>#REF!</v>
      </c>
      <c r="AG47" s="172" t="e">
        <f>payesh!#REF!</f>
        <v>#REF!</v>
      </c>
      <c r="AH47" s="172" t="e">
        <f>payesh!#REF!</f>
        <v>#REF!</v>
      </c>
      <c r="AI47" s="172" t="e">
        <f>payesh!#REF!</f>
        <v>#REF!</v>
      </c>
      <c r="AJ47" s="172" t="e">
        <f>payesh!#REF!</f>
        <v>#REF!</v>
      </c>
      <c r="AK47" s="175" t="e">
        <f>payesh!#REF!</f>
        <v>#REF!</v>
      </c>
    </row>
    <row r="48" spans="2:37" ht="18.75" thickBot="1" x14ac:dyDescent="0.3">
      <c r="B48" s="176" t="e">
        <f>payesh!#REF!</f>
        <v>#REF!</v>
      </c>
      <c r="C48" s="164" t="e">
        <f>payesh!#REF!</f>
        <v>#REF!</v>
      </c>
      <c r="D48" s="164" t="e">
        <f>payesh!#REF!</f>
        <v>#REF!</v>
      </c>
      <c r="E48" s="164" t="e">
        <f>payesh!#REF!</f>
        <v>#REF!</v>
      </c>
      <c r="F48" s="164" t="e">
        <f>payesh!#REF!</f>
        <v>#REF!</v>
      </c>
      <c r="G48" s="164" t="e">
        <f>payesh!#REF!</f>
        <v>#REF!</v>
      </c>
      <c r="H48" s="164" t="e">
        <f>payesh!#REF!</f>
        <v>#REF!</v>
      </c>
      <c r="I48" s="165" t="e">
        <f>payesh!#REF!</f>
        <v>#REF!</v>
      </c>
      <c r="J48" s="164" t="e">
        <f>payesh!#REF!</f>
        <v>#REF!</v>
      </c>
      <c r="K48" s="164" t="e">
        <f>payesh!#REF!</f>
        <v>#REF!</v>
      </c>
      <c r="L48" s="164" t="e">
        <f>payesh!#REF!</f>
        <v>#REF!</v>
      </c>
      <c r="M48" s="164" t="e">
        <f>payesh!#REF!</f>
        <v>#REF!</v>
      </c>
      <c r="N48" s="165" t="e">
        <f>payesh!#REF!</f>
        <v>#REF!</v>
      </c>
      <c r="O48" s="164" t="e">
        <f>payesh!#REF!</f>
        <v>#REF!</v>
      </c>
      <c r="P48" s="164" t="e">
        <f>payesh!#REF!</f>
        <v>#REF!</v>
      </c>
      <c r="Q48" s="164" t="e">
        <f>payesh!#REF!</f>
        <v>#REF!</v>
      </c>
      <c r="R48" s="164" t="e">
        <f>payesh!#REF!</f>
        <v>#REF!</v>
      </c>
      <c r="S48" s="164" t="e">
        <f>payesh!#REF!</f>
        <v>#REF!</v>
      </c>
      <c r="T48" s="186" t="e">
        <f>payesh!#REF!</f>
        <v>#REF!</v>
      </c>
      <c r="U48" s="164" t="e">
        <f>payesh!#REF!</f>
        <v>#REF!</v>
      </c>
      <c r="V48" s="164" t="e">
        <f>payesh!#REF!</f>
        <v>#REF!</v>
      </c>
      <c r="W48" s="164" t="e">
        <f>payesh!#REF!</f>
        <v>#REF!</v>
      </c>
      <c r="X48" s="164" t="e">
        <f>payesh!#REF!</f>
        <v>#REF!</v>
      </c>
      <c r="Y48" s="164" t="e">
        <f>payesh!#REF!</f>
        <v>#REF!</v>
      </c>
      <c r="Z48" s="164" t="e">
        <f>payesh!#REF!</f>
        <v>#REF!</v>
      </c>
      <c r="AA48" s="164" t="e">
        <f>payesh!#REF!</f>
        <v>#REF!</v>
      </c>
      <c r="AB48" s="164" t="e">
        <f>payesh!#REF!</f>
        <v>#REF!</v>
      </c>
      <c r="AC48" s="164" t="e">
        <f>payesh!#REF!</f>
        <v>#REF!</v>
      </c>
      <c r="AD48" s="164" t="e">
        <f>payesh!#REF!</f>
        <v>#REF!</v>
      </c>
      <c r="AE48" s="164" t="e">
        <f>payesh!#REF!</f>
        <v>#REF!</v>
      </c>
      <c r="AF48" s="164" t="e">
        <f>payesh!#REF!</f>
        <v>#REF!</v>
      </c>
      <c r="AG48" s="164" t="e">
        <f>payesh!#REF!</f>
        <v>#REF!</v>
      </c>
      <c r="AH48" s="164" t="e">
        <f>payesh!#REF!</f>
        <v>#REF!</v>
      </c>
      <c r="AI48" s="164" t="e">
        <f>payesh!#REF!</f>
        <v>#REF!</v>
      </c>
      <c r="AJ48" s="164" t="e">
        <f>payesh!#REF!</f>
        <v>#REF!</v>
      </c>
      <c r="AK48" s="167" t="e">
        <f>payesh!#REF!</f>
        <v>#REF!</v>
      </c>
    </row>
    <row r="49" spans="2:37" ht="18.75" thickBot="1" x14ac:dyDescent="0.3">
      <c r="B49" s="169" t="e">
        <f>payesh!#REF!</f>
        <v>#REF!</v>
      </c>
      <c r="C49" s="172" t="e">
        <f>payesh!#REF!</f>
        <v>#REF!</v>
      </c>
      <c r="D49" s="172" t="e">
        <f>payesh!#REF!</f>
        <v>#REF!</v>
      </c>
      <c r="E49" s="172" t="e">
        <f>payesh!#REF!</f>
        <v>#REF!</v>
      </c>
      <c r="F49" s="172" t="e">
        <f>payesh!#REF!</f>
        <v>#REF!</v>
      </c>
      <c r="G49" s="172" t="e">
        <f>payesh!#REF!</f>
        <v>#REF!</v>
      </c>
      <c r="H49" s="172" t="e">
        <f>payesh!#REF!</f>
        <v>#REF!</v>
      </c>
      <c r="I49" s="173" t="e">
        <f>payesh!#REF!</f>
        <v>#REF!</v>
      </c>
      <c r="J49" s="172" t="e">
        <f>payesh!#REF!</f>
        <v>#REF!</v>
      </c>
      <c r="K49" s="172" t="e">
        <f>payesh!#REF!</f>
        <v>#REF!</v>
      </c>
      <c r="L49" s="172" t="e">
        <f>payesh!#REF!</f>
        <v>#REF!</v>
      </c>
      <c r="M49" s="172" t="e">
        <f>payesh!#REF!</f>
        <v>#REF!</v>
      </c>
      <c r="N49" s="173" t="e">
        <f>payesh!#REF!</f>
        <v>#REF!</v>
      </c>
      <c r="O49" s="172" t="e">
        <f>payesh!#REF!</f>
        <v>#REF!</v>
      </c>
      <c r="P49" s="172" t="e">
        <f>payesh!#REF!</f>
        <v>#REF!</v>
      </c>
      <c r="Q49" s="172" t="e">
        <f>payesh!#REF!</f>
        <v>#REF!</v>
      </c>
      <c r="R49" s="172" t="e">
        <f>payesh!#REF!</f>
        <v>#REF!</v>
      </c>
      <c r="S49" s="172" t="e">
        <f>payesh!#REF!</f>
        <v>#REF!</v>
      </c>
      <c r="T49" s="187" t="e">
        <f>payesh!#REF!</f>
        <v>#REF!</v>
      </c>
      <c r="U49" s="172" t="e">
        <f>payesh!#REF!</f>
        <v>#REF!</v>
      </c>
      <c r="V49" s="172" t="e">
        <f>payesh!#REF!</f>
        <v>#REF!</v>
      </c>
      <c r="W49" s="172" t="e">
        <f>payesh!#REF!</f>
        <v>#REF!</v>
      </c>
      <c r="X49" s="172" t="e">
        <f>payesh!#REF!</f>
        <v>#REF!</v>
      </c>
      <c r="Y49" s="172" t="e">
        <f>payesh!#REF!</f>
        <v>#REF!</v>
      </c>
      <c r="Z49" s="172" t="e">
        <f>payesh!#REF!</f>
        <v>#REF!</v>
      </c>
      <c r="AA49" s="172" t="e">
        <f>payesh!#REF!</f>
        <v>#REF!</v>
      </c>
      <c r="AB49" s="172" t="e">
        <f>payesh!#REF!</f>
        <v>#REF!</v>
      </c>
      <c r="AC49" s="172" t="e">
        <f>payesh!#REF!</f>
        <v>#REF!</v>
      </c>
      <c r="AD49" s="172" t="e">
        <f>payesh!#REF!</f>
        <v>#REF!</v>
      </c>
      <c r="AE49" s="172" t="e">
        <f>payesh!#REF!</f>
        <v>#REF!</v>
      </c>
      <c r="AF49" s="172" t="e">
        <f>payesh!#REF!</f>
        <v>#REF!</v>
      </c>
      <c r="AG49" s="172" t="e">
        <f>payesh!#REF!</f>
        <v>#REF!</v>
      </c>
      <c r="AH49" s="172" t="e">
        <f>payesh!#REF!</f>
        <v>#REF!</v>
      </c>
      <c r="AI49" s="172" t="e">
        <f>payesh!#REF!</f>
        <v>#REF!</v>
      </c>
      <c r="AJ49" s="172" t="e">
        <f>payesh!#REF!</f>
        <v>#REF!</v>
      </c>
      <c r="AK49" s="175" t="e">
        <f>payesh!#REF!</f>
        <v>#REF!</v>
      </c>
    </row>
    <row r="50" spans="2:37" ht="18.75" thickBot="1" x14ac:dyDescent="0.3">
      <c r="B50" s="176" t="e">
        <f>payesh!#REF!</f>
        <v>#REF!</v>
      </c>
      <c r="C50" s="164" t="e">
        <f>payesh!#REF!</f>
        <v>#REF!</v>
      </c>
      <c r="D50" s="164" t="e">
        <f>payesh!#REF!</f>
        <v>#REF!</v>
      </c>
      <c r="E50" s="164" t="e">
        <f>payesh!#REF!</f>
        <v>#REF!</v>
      </c>
      <c r="F50" s="164" t="e">
        <f>payesh!#REF!</f>
        <v>#REF!</v>
      </c>
      <c r="G50" s="164" t="e">
        <f>payesh!#REF!</f>
        <v>#REF!</v>
      </c>
      <c r="H50" s="164" t="e">
        <f>payesh!#REF!</f>
        <v>#REF!</v>
      </c>
      <c r="I50" s="165" t="e">
        <f>payesh!#REF!</f>
        <v>#REF!</v>
      </c>
      <c r="J50" s="164" t="e">
        <f>payesh!#REF!</f>
        <v>#REF!</v>
      </c>
      <c r="K50" s="164" t="e">
        <f>payesh!#REF!</f>
        <v>#REF!</v>
      </c>
      <c r="L50" s="164" t="e">
        <f>payesh!#REF!</f>
        <v>#REF!</v>
      </c>
      <c r="M50" s="164" t="e">
        <f>payesh!#REF!</f>
        <v>#REF!</v>
      </c>
      <c r="N50" s="165" t="e">
        <f>payesh!#REF!</f>
        <v>#REF!</v>
      </c>
      <c r="O50" s="164" t="e">
        <f>payesh!#REF!</f>
        <v>#REF!</v>
      </c>
      <c r="P50" s="164" t="e">
        <f>payesh!#REF!</f>
        <v>#REF!</v>
      </c>
      <c r="Q50" s="164" t="e">
        <f>payesh!#REF!</f>
        <v>#REF!</v>
      </c>
      <c r="R50" s="164" t="e">
        <f>payesh!#REF!</f>
        <v>#REF!</v>
      </c>
      <c r="S50" s="164" t="e">
        <f>payesh!#REF!</f>
        <v>#REF!</v>
      </c>
      <c r="T50" s="186" t="e">
        <f>payesh!#REF!</f>
        <v>#REF!</v>
      </c>
      <c r="U50" s="164" t="e">
        <f>payesh!#REF!</f>
        <v>#REF!</v>
      </c>
      <c r="V50" s="164" t="e">
        <f>payesh!#REF!</f>
        <v>#REF!</v>
      </c>
      <c r="W50" s="164" t="e">
        <f>payesh!#REF!</f>
        <v>#REF!</v>
      </c>
      <c r="X50" s="164" t="e">
        <f>payesh!#REF!</f>
        <v>#REF!</v>
      </c>
      <c r="Y50" s="164" t="e">
        <f>payesh!#REF!</f>
        <v>#REF!</v>
      </c>
      <c r="Z50" s="164" t="e">
        <f>payesh!#REF!</f>
        <v>#REF!</v>
      </c>
      <c r="AA50" s="164" t="e">
        <f>payesh!#REF!</f>
        <v>#REF!</v>
      </c>
      <c r="AB50" s="164" t="e">
        <f>payesh!#REF!</f>
        <v>#REF!</v>
      </c>
      <c r="AC50" s="164" t="e">
        <f>payesh!#REF!</f>
        <v>#REF!</v>
      </c>
      <c r="AD50" s="164" t="e">
        <f>payesh!#REF!</f>
        <v>#REF!</v>
      </c>
      <c r="AE50" s="164" t="e">
        <f>payesh!#REF!</f>
        <v>#REF!</v>
      </c>
      <c r="AF50" s="164" t="e">
        <f>payesh!#REF!</f>
        <v>#REF!</v>
      </c>
      <c r="AG50" s="164" t="e">
        <f>payesh!#REF!</f>
        <v>#REF!</v>
      </c>
      <c r="AH50" s="164" t="e">
        <f>payesh!#REF!</f>
        <v>#REF!</v>
      </c>
      <c r="AI50" s="164" t="e">
        <f>payesh!#REF!</f>
        <v>#REF!</v>
      </c>
      <c r="AJ50" s="164" t="e">
        <f>payesh!#REF!</f>
        <v>#REF!</v>
      </c>
      <c r="AK50" s="167" t="e">
        <f>payesh!#REF!</f>
        <v>#REF!</v>
      </c>
    </row>
    <row r="51" spans="2:37" ht="18.75" thickBot="1" x14ac:dyDescent="0.3">
      <c r="B51" s="169" t="e">
        <f>payesh!#REF!</f>
        <v>#REF!</v>
      </c>
      <c r="C51" s="172" t="e">
        <f>payesh!#REF!</f>
        <v>#REF!</v>
      </c>
      <c r="D51" s="172" t="e">
        <f>payesh!#REF!</f>
        <v>#REF!</v>
      </c>
      <c r="E51" s="172" t="e">
        <f>payesh!#REF!</f>
        <v>#REF!</v>
      </c>
      <c r="F51" s="172" t="e">
        <f>payesh!#REF!</f>
        <v>#REF!</v>
      </c>
      <c r="G51" s="172" t="e">
        <f>payesh!#REF!</f>
        <v>#REF!</v>
      </c>
      <c r="H51" s="172" t="e">
        <f>payesh!#REF!</f>
        <v>#REF!</v>
      </c>
      <c r="I51" s="173" t="e">
        <f>payesh!#REF!</f>
        <v>#REF!</v>
      </c>
      <c r="J51" s="172" t="e">
        <f>payesh!#REF!</f>
        <v>#REF!</v>
      </c>
      <c r="K51" s="172" t="e">
        <f>payesh!#REF!</f>
        <v>#REF!</v>
      </c>
      <c r="L51" s="172" t="e">
        <f>payesh!#REF!</f>
        <v>#REF!</v>
      </c>
      <c r="M51" s="172" t="e">
        <f>payesh!#REF!</f>
        <v>#REF!</v>
      </c>
      <c r="N51" s="173" t="e">
        <f>payesh!#REF!</f>
        <v>#REF!</v>
      </c>
      <c r="O51" s="172" t="e">
        <f>payesh!#REF!</f>
        <v>#REF!</v>
      </c>
      <c r="P51" s="172" t="e">
        <f>payesh!#REF!</f>
        <v>#REF!</v>
      </c>
      <c r="Q51" s="172" t="e">
        <f>payesh!#REF!</f>
        <v>#REF!</v>
      </c>
      <c r="R51" s="172" t="e">
        <f>payesh!#REF!</f>
        <v>#REF!</v>
      </c>
      <c r="S51" s="172" t="e">
        <f>payesh!#REF!</f>
        <v>#REF!</v>
      </c>
      <c r="T51" s="187" t="e">
        <f>payesh!#REF!</f>
        <v>#REF!</v>
      </c>
      <c r="U51" s="172" t="e">
        <f>payesh!#REF!</f>
        <v>#REF!</v>
      </c>
      <c r="V51" s="172" t="e">
        <f>payesh!#REF!</f>
        <v>#REF!</v>
      </c>
      <c r="W51" s="172" t="e">
        <f>payesh!#REF!</f>
        <v>#REF!</v>
      </c>
      <c r="X51" s="172" t="e">
        <f>payesh!#REF!</f>
        <v>#REF!</v>
      </c>
      <c r="Y51" s="172" t="e">
        <f>payesh!#REF!</f>
        <v>#REF!</v>
      </c>
      <c r="Z51" s="172" t="e">
        <f>payesh!#REF!</f>
        <v>#REF!</v>
      </c>
      <c r="AA51" s="172" t="e">
        <f>payesh!#REF!</f>
        <v>#REF!</v>
      </c>
      <c r="AB51" s="172" t="e">
        <f>payesh!#REF!</f>
        <v>#REF!</v>
      </c>
      <c r="AC51" s="172" t="e">
        <f>payesh!#REF!</f>
        <v>#REF!</v>
      </c>
      <c r="AD51" s="172" t="e">
        <f>payesh!#REF!</f>
        <v>#REF!</v>
      </c>
      <c r="AE51" s="172" t="e">
        <f>payesh!#REF!</f>
        <v>#REF!</v>
      </c>
      <c r="AF51" s="172" t="e">
        <f>payesh!#REF!</f>
        <v>#REF!</v>
      </c>
      <c r="AG51" s="172" t="e">
        <f>payesh!#REF!</f>
        <v>#REF!</v>
      </c>
      <c r="AH51" s="172" t="e">
        <f>payesh!#REF!</f>
        <v>#REF!</v>
      </c>
      <c r="AI51" s="172" t="e">
        <f>payesh!#REF!</f>
        <v>#REF!</v>
      </c>
      <c r="AJ51" s="172" t="e">
        <f>payesh!#REF!</f>
        <v>#REF!</v>
      </c>
      <c r="AK51" s="175" t="e">
        <f>payesh!#REF!</f>
        <v>#REF!</v>
      </c>
    </row>
    <row r="52" spans="2:37" ht="18.75" thickBot="1" x14ac:dyDescent="0.3">
      <c r="B52" s="176" t="e">
        <f>payesh!#REF!</f>
        <v>#REF!</v>
      </c>
      <c r="C52" s="164" t="e">
        <f>payesh!#REF!</f>
        <v>#REF!</v>
      </c>
      <c r="D52" s="164" t="e">
        <f>payesh!#REF!</f>
        <v>#REF!</v>
      </c>
      <c r="E52" s="164" t="e">
        <f>payesh!#REF!</f>
        <v>#REF!</v>
      </c>
      <c r="F52" s="164" t="e">
        <f>payesh!#REF!</f>
        <v>#REF!</v>
      </c>
      <c r="G52" s="164" t="e">
        <f>payesh!#REF!</f>
        <v>#REF!</v>
      </c>
      <c r="H52" s="164" t="e">
        <f>payesh!#REF!</f>
        <v>#REF!</v>
      </c>
      <c r="I52" s="165" t="e">
        <f>payesh!#REF!</f>
        <v>#REF!</v>
      </c>
      <c r="J52" s="164" t="e">
        <f>payesh!#REF!</f>
        <v>#REF!</v>
      </c>
      <c r="K52" s="164" t="e">
        <f>payesh!#REF!</f>
        <v>#REF!</v>
      </c>
      <c r="L52" s="164" t="e">
        <f>payesh!#REF!</f>
        <v>#REF!</v>
      </c>
      <c r="M52" s="164" t="e">
        <f>payesh!#REF!</f>
        <v>#REF!</v>
      </c>
      <c r="N52" s="165" t="e">
        <f>payesh!#REF!</f>
        <v>#REF!</v>
      </c>
      <c r="O52" s="164" t="e">
        <f>payesh!#REF!</f>
        <v>#REF!</v>
      </c>
      <c r="P52" s="164" t="e">
        <f>payesh!#REF!</f>
        <v>#REF!</v>
      </c>
      <c r="Q52" s="164" t="e">
        <f>payesh!#REF!</f>
        <v>#REF!</v>
      </c>
      <c r="R52" s="164" t="e">
        <f>payesh!#REF!</f>
        <v>#REF!</v>
      </c>
      <c r="S52" s="164" t="e">
        <f>payesh!#REF!</f>
        <v>#REF!</v>
      </c>
      <c r="T52" s="186" t="e">
        <f>payesh!#REF!</f>
        <v>#REF!</v>
      </c>
      <c r="U52" s="164" t="e">
        <f>payesh!#REF!</f>
        <v>#REF!</v>
      </c>
      <c r="V52" s="164" t="e">
        <f>payesh!#REF!</f>
        <v>#REF!</v>
      </c>
      <c r="W52" s="164" t="e">
        <f>payesh!#REF!</f>
        <v>#REF!</v>
      </c>
      <c r="X52" s="164" t="e">
        <f>payesh!#REF!</f>
        <v>#REF!</v>
      </c>
      <c r="Y52" s="164" t="e">
        <f>payesh!#REF!</f>
        <v>#REF!</v>
      </c>
      <c r="Z52" s="164" t="e">
        <f>payesh!#REF!</f>
        <v>#REF!</v>
      </c>
      <c r="AA52" s="164" t="e">
        <f>payesh!#REF!</f>
        <v>#REF!</v>
      </c>
      <c r="AB52" s="164" t="e">
        <f>payesh!#REF!</f>
        <v>#REF!</v>
      </c>
      <c r="AC52" s="164" t="e">
        <f>payesh!#REF!</f>
        <v>#REF!</v>
      </c>
      <c r="AD52" s="164" t="e">
        <f>payesh!#REF!</f>
        <v>#REF!</v>
      </c>
      <c r="AE52" s="164" t="e">
        <f>payesh!#REF!</f>
        <v>#REF!</v>
      </c>
      <c r="AF52" s="164" t="e">
        <f>payesh!#REF!</f>
        <v>#REF!</v>
      </c>
      <c r="AG52" s="164" t="e">
        <f>payesh!#REF!</f>
        <v>#REF!</v>
      </c>
      <c r="AH52" s="164" t="e">
        <f>payesh!#REF!</f>
        <v>#REF!</v>
      </c>
      <c r="AI52" s="164" t="e">
        <f>payesh!#REF!</f>
        <v>#REF!</v>
      </c>
      <c r="AJ52" s="164" t="e">
        <f>payesh!#REF!</f>
        <v>#REF!</v>
      </c>
      <c r="AK52" s="167" t="e">
        <f>payesh!#REF!</f>
        <v>#REF!</v>
      </c>
    </row>
    <row r="53" spans="2:37" ht="18.75" thickBot="1" x14ac:dyDescent="0.3">
      <c r="B53" s="169" t="e">
        <f>payesh!#REF!</f>
        <v>#REF!</v>
      </c>
      <c r="C53" s="172" t="e">
        <f>payesh!#REF!</f>
        <v>#REF!</v>
      </c>
      <c r="D53" s="172" t="e">
        <f>payesh!#REF!</f>
        <v>#REF!</v>
      </c>
      <c r="E53" s="172" t="e">
        <f>payesh!#REF!</f>
        <v>#REF!</v>
      </c>
      <c r="F53" s="172" t="e">
        <f>payesh!#REF!</f>
        <v>#REF!</v>
      </c>
      <c r="G53" s="172" t="e">
        <f>payesh!#REF!</f>
        <v>#REF!</v>
      </c>
      <c r="H53" s="172" t="e">
        <f>payesh!#REF!</f>
        <v>#REF!</v>
      </c>
      <c r="I53" s="173" t="e">
        <f>payesh!#REF!</f>
        <v>#REF!</v>
      </c>
      <c r="J53" s="172" t="e">
        <f>payesh!#REF!</f>
        <v>#REF!</v>
      </c>
      <c r="K53" s="172" t="e">
        <f>payesh!#REF!</f>
        <v>#REF!</v>
      </c>
      <c r="L53" s="172" t="e">
        <f>payesh!#REF!</f>
        <v>#REF!</v>
      </c>
      <c r="M53" s="172" t="e">
        <f>payesh!#REF!</f>
        <v>#REF!</v>
      </c>
      <c r="N53" s="173" t="e">
        <f>payesh!#REF!</f>
        <v>#REF!</v>
      </c>
      <c r="O53" s="172" t="e">
        <f>payesh!#REF!</f>
        <v>#REF!</v>
      </c>
      <c r="P53" s="172" t="e">
        <f>payesh!#REF!</f>
        <v>#REF!</v>
      </c>
      <c r="Q53" s="172" t="e">
        <f>payesh!#REF!</f>
        <v>#REF!</v>
      </c>
      <c r="R53" s="172" t="e">
        <f>payesh!#REF!</f>
        <v>#REF!</v>
      </c>
      <c r="S53" s="172" t="e">
        <f>payesh!#REF!</f>
        <v>#REF!</v>
      </c>
      <c r="T53" s="187" t="e">
        <f>payesh!#REF!</f>
        <v>#REF!</v>
      </c>
      <c r="U53" s="172" t="e">
        <f>payesh!#REF!</f>
        <v>#REF!</v>
      </c>
      <c r="V53" s="172" t="e">
        <f>payesh!#REF!</f>
        <v>#REF!</v>
      </c>
      <c r="W53" s="172" t="e">
        <f>payesh!#REF!</f>
        <v>#REF!</v>
      </c>
      <c r="X53" s="172" t="e">
        <f>payesh!#REF!</f>
        <v>#REF!</v>
      </c>
      <c r="Y53" s="172" t="e">
        <f>payesh!#REF!</f>
        <v>#REF!</v>
      </c>
      <c r="Z53" s="172" t="e">
        <f>payesh!#REF!</f>
        <v>#REF!</v>
      </c>
      <c r="AA53" s="172" t="e">
        <f>payesh!#REF!</f>
        <v>#REF!</v>
      </c>
      <c r="AB53" s="172" t="e">
        <f>payesh!#REF!</f>
        <v>#REF!</v>
      </c>
      <c r="AC53" s="172" t="e">
        <f>payesh!#REF!</f>
        <v>#REF!</v>
      </c>
      <c r="AD53" s="172" t="e">
        <f>payesh!#REF!</f>
        <v>#REF!</v>
      </c>
      <c r="AE53" s="172" t="e">
        <f>payesh!#REF!</f>
        <v>#REF!</v>
      </c>
      <c r="AF53" s="172" t="e">
        <f>payesh!#REF!</f>
        <v>#REF!</v>
      </c>
      <c r="AG53" s="172" t="e">
        <f>payesh!#REF!</f>
        <v>#REF!</v>
      </c>
      <c r="AH53" s="172" t="e">
        <f>payesh!#REF!</f>
        <v>#REF!</v>
      </c>
      <c r="AI53" s="172" t="e">
        <f>payesh!#REF!</f>
        <v>#REF!</v>
      </c>
      <c r="AJ53" s="172" t="e">
        <f>payesh!#REF!</f>
        <v>#REF!</v>
      </c>
      <c r="AK53" s="175" t="e">
        <f>payesh!#REF!</f>
        <v>#REF!</v>
      </c>
    </row>
    <row r="54" spans="2:37" ht="18.75" thickBot="1" x14ac:dyDescent="0.3">
      <c r="B54" s="176">
        <f>payesh!N7</f>
        <v>10</v>
      </c>
      <c r="C54" s="164" t="str">
        <f>payesh!N3</f>
        <v>کردستان</v>
      </c>
      <c r="D54" s="164" t="str">
        <f>payesh!N4</f>
        <v>دهگلان</v>
      </c>
      <c r="E54" s="164" t="str">
        <f>payesh!N5</f>
        <v>قاضی جوب</v>
      </c>
      <c r="F54" s="164" t="str">
        <f>payesh!N6</f>
        <v>لاوین</v>
      </c>
      <c r="G54" s="164" t="str">
        <f>payesh!N10</f>
        <v>مرکز نشاط</v>
      </c>
      <c r="H54" s="164" t="str">
        <f>payesh!N13</f>
        <v>سارا عزیزی</v>
      </c>
      <c r="I54" s="165">
        <f>payesh!N14</f>
        <v>9180136771</v>
      </c>
      <c r="J54" s="164" t="str">
        <f>payesh!N9</f>
        <v>فرزین امانی</v>
      </c>
      <c r="K54" s="164" t="str">
        <f>payesh!N18</f>
        <v>ب7</v>
      </c>
      <c r="L54" s="164" t="str">
        <f>payesh!N8</f>
        <v>فعال</v>
      </c>
      <c r="M54" s="164">
        <f>payesh!N46</f>
        <v>0</v>
      </c>
      <c r="N54" s="165">
        <f>payesh!N17</f>
        <v>788185777</v>
      </c>
      <c r="O54" s="164">
        <f>payesh!N16</f>
        <v>0</v>
      </c>
      <c r="P54" s="164" t="str">
        <f>payesh!N19</f>
        <v>فریده شهبازیان</v>
      </c>
      <c r="Q54" s="164" t="str">
        <f>payesh!N20</f>
        <v>سروه سعیدی</v>
      </c>
      <c r="R54" s="164" t="str">
        <f>payesh!N21</f>
        <v>آرزو آقایی</v>
      </c>
      <c r="S54" s="164">
        <f>payesh!$N$55</f>
        <v>0</v>
      </c>
      <c r="T54" s="186">
        <f>payesh!N64</f>
        <v>0</v>
      </c>
      <c r="U54" s="164">
        <f>payesh!$N$56</f>
        <v>0</v>
      </c>
      <c r="V54" s="164">
        <f>payesh!N65</f>
        <v>0</v>
      </c>
      <c r="W54" s="164">
        <f>payesh!N78</f>
        <v>0</v>
      </c>
      <c r="X54" s="164">
        <f>payesh!N79</f>
        <v>0</v>
      </c>
      <c r="Y54" s="164">
        <f>payesh!$N$83</f>
        <v>0</v>
      </c>
      <c r="Z54" s="164">
        <f>payesh!$N$84</f>
        <v>0</v>
      </c>
      <c r="AA54" s="164">
        <f>payesh!N86</f>
        <v>0</v>
      </c>
      <c r="AB54" s="164">
        <f>payesh!N153</f>
        <v>0</v>
      </c>
      <c r="AC54" s="164">
        <f>payesh!N155</f>
        <v>0</v>
      </c>
      <c r="AD54" s="164">
        <f>payesh!N157</f>
        <v>0</v>
      </c>
      <c r="AE54" s="164">
        <f>payesh!N159</f>
        <v>0</v>
      </c>
      <c r="AF54" s="164">
        <f>payesh!N161</f>
        <v>0</v>
      </c>
      <c r="AG54" s="164">
        <f>payesh!N163</f>
        <v>0</v>
      </c>
      <c r="AH54" s="164">
        <f>payesh!N165</f>
        <v>0</v>
      </c>
      <c r="AI54" s="164">
        <f>payesh!N167</f>
        <v>0</v>
      </c>
      <c r="AJ54" s="164">
        <f>payesh!N169</f>
        <v>0</v>
      </c>
      <c r="AK54" s="167">
        <f>payesh!N171</f>
        <v>0</v>
      </c>
    </row>
    <row r="55" spans="2:37" ht="18.75" thickBot="1" x14ac:dyDescent="0.3">
      <c r="B55" s="169">
        <f>payesh!O7</f>
        <v>11</v>
      </c>
      <c r="C55" s="172" t="str">
        <f>payesh!O3</f>
        <v>کردستان</v>
      </c>
      <c r="D55" s="172" t="str">
        <f>payesh!O4</f>
        <v>دهگلان</v>
      </c>
      <c r="E55" s="172" t="str">
        <f>payesh!O5</f>
        <v>سرواله</v>
      </c>
      <c r="F55" s="172" t="str">
        <f>payesh!O6</f>
        <v>هاوین</v>
      </c>
      <c r="G55" s="172" t="str">
        <f>payesh!O10</f>
        <v>مرکز نشاط</v>
      </c>
      <c r="H55" s="172" t="str">
        <f>payesh!O13</f>
        <v>سارا عزیزی</v>
      </c>
      <c r="I55" s="173">
        <f>payesh!O14</f>
        <v>9180136771</v>
      </c>
      <c r="J55" s="172" t="str">
        <f>payesh!O9</f>
        <v>فرزین امانی</v>
      </c>
      <c r="K55" s="172" t="str">
        <f>payesh!O18</f>
        <v>ب7</v>
      </c>
      <c r="L55" s="172" t="str">
        <f>payesh!O8</f>
        <v>فعال</v>
      </c>
      <c r="M55" s="172">
        <f>payesh!O46</f>
        <v>0</v>
      </c>
      <c r="N55" s="173">
        <f>payesh!O17</f>
        <v>788211856</v>
      </c>
      <c r="O55" s="172">
        <f>payesh!O16</f>
        <v>0</v>
      </c>
      <c r="P55" s="172" t="str">
        <f>payesh!O19</f>
        <v>فریده محمدی</v>
      </c>
      <c r="Q55" s="172" t="str">
        <f>payesh!O20</f>
        <v>افسانه محمدی</v>
      </c>
      <c r="R55" s="172" t="str">
        <f>payesh!O21</f>
        <v>...........</v>
      </c>
      <c r="S55" s="172">
        <f>payesh!$O$55</f>
        <v>0</v>
      </c>
      <c r="T55" s="187">
        <f>payesh!O64</f>
        <v>0</v>
      </c>
      <c r="U55" s="172">
        <f>payesh!$O$56</f>
        <v>0</v>
      </c>
      <c r="V55" s="172">
        <f>payesh!O65</f>
        <v>0</v>
      </c>
      <c r="W55" s="172">
        <f>payesh!O78</f>
        <v>0</v>
      </c>
      <c r="X55" s="172">
        <f>payesh!O79</f>
        <v>0</v>
      </c>
      <c r="Y55" s="172">
        <f>payesh!$O$83</f>
        <v>0</v>
      </c>
      <c r="Z55" s="172">
        <f>payesh!$O$84</f>
        <v>0</v>
      </c>
      <c r="AA55" s="172">
        <f>payesh!O86</f>
        <v>0</v>
      </c>
      <c r="AB55" s="172">
        <f>payesh!O153</f>
        <v>0</v>
      </c>
      <c r="AC55" s="172">
        <f>payesh!O155</f>
        <v>0</v>
      </c>
      <c r="AD55" s="172">
        <f>payesh!O157</f>
        <v>0</v>
      </c>
      <c r="AE55" s="172">
        <f>payesh!O159</f>
        <v>0</v>
      </c>
      <c r="AF55" s="172">
        <f>payesh!O161</f>
        <v>0</v>
      </c>
      <c r="AG55" s="172">
        <f>payesh!O163</f>
        <v>0</v>
      </c>
      <c r="AH55" s="172">
        <f>payesh!O165</f>
        <v>0</v>
      </c>
      <c r="AI55" s="172">
        <f>payesh!O167</f>
        <v>0</v>
      </c>
      <c r="AJ55" s="172">
        <f>payesh!O169</f>
        <v>0</v>
      </c>
      <c r="AK55" s="175">
        <f>payesh!O171</f>
        <v>0</v>
      </c>
    </row>
    <row r="56" spans="2:37" ht="18.75" thickBot="1" x14ac:dyDescent="0.3">
      <c r="B56" s="176" t="e">
        <f>payesh!#REF!</f>
        <v>#REF!</v>
      </c>
      <c r="C56" s="164" t="e">
        <f>payesh!#REF!</f>
        <v>#REF!</v>
      </c>
      <c r="D56" s="164" t="e">
        <f>payesh!#REF!</f>
        <v>#REF!</v>
      </c>
      <c r="E56" s="164" t="e">
        <f>payesh!#REF!</f>
        <v>#REF!</v>
      </c>
      <c r="F56" s="164" t="e">
        <f>payesh!#REF!</f>
        <v>#REF!</v>
      </c>
      <c r="G56" s="164" t="e">
        <f>payesh!#REF!</f>
        <v>#REF!</v>
      </c>
      <c r="H56" s="164" t="e">
        <f>payesh!#REF!</f>
        <v>#REF!</v>
      </c>
      <c r="I56" s="165" t="e">
        <f>payesh!#REF!</f>
        <v>#REF!</v>
      </c>
      <c r="J56" s="164" t="e">
        <f>payesh!#REF!</f>
        <v>#REF!</v>
      </c>
      <c r="K56" s="164" t="e">
        <f>payesh!#REF!</f>
        <v>#REF!</v>
      </c>
      <c r="L56" s="164" t="e">
        <f>payesh!#REF!</f>
        <v>#REF!</v>
      </c>
      <c r="M56" s="164" t="e">
        <f>payesh!#REF!</f>
        <v>#REF!</v>
      </c>
      <c r="N56" s="165" t="e">
        <f>payesh!#REF!</f>
        <v>#REF!</v>
      </c>
      <c r="O56" s="164" t="e">
        <f>payesh!#REF!</f>
        <v>#REF!</v>
      </c>
      <c r="P56" s="164" t="e">
        <f>payesh!#REF!</f>
        <v>#REF!</v>
      </c>
      <c r="Q56" s="164" t="e">
        <f>payesh!#REF!</f>
        <v>#REF!</v>
      </c>
      <c r="R56" s="164" t="e">
        <f>payesh!#REF!</f>
        <v>#REF!</v>
      </c>
      <c r="S56" s="164" t="e">
        <f>payesh!#REF!</f>
        <v>#REF!</v>
      </c>
      <c r="T56" s="186" t="e">
        <f>payesh!#REF!</f>
        <v>#REF!</v>
      </c>
      <c r="U56" s="164" t="e">
        <f>payesh!#REF!</f>
        <v>#REF!</v>
      </c>
      <c r="V56" s="164" t="e">
        <f>payesh!#REF!</f>
        <v>#REF!</v>
      </c>
      <c r="W56" s="164" t="e">
        <f>payesh!#REF!</f>
        <v>#REF!</v>
      </c>
      <c r="X56" s="164" t="e">
        <f>payesh!#REF!</f>
        <v>#REF!</v>
      </c>
      <c r="Y56" s="164" t="e">
        <f>payesh!#REF!</f>
        <v>#REF!</v>
      </c>
      <c r="Z56" s="164" t="e">
        <f>payesh!#REF!</f>
        <v>#REF!</v>
      </c>
      <c r="AA56" s="164" t="e">
        <f>payesh!#REF!</f>
        <v>#REF!</v>
      </c>
      <c r="AB56" s="164" t="e">
        <f>payesh!#REF!</f>
        <v>#REF!</v>
      </c>
      <c r="AC56" s="164" t="e">
        <f>payesh!#REF!</f>
        <v>#REF!</v>
      </c>
      <c r="AD56" s="164" t="e">
        <f>payesh!#REF!</f>
        <v>#REF!</v>
      </c>
      <c r="AE56" s="164" t="e">
        <f>payesh!#REF!</f>
        <v>#REF!</v>
      </c>
      <c r="AF56" s="164" t="e">
        <f>payesh!#REF!</f>
        <v>#REF!</v>
      </c>
      <c r="AG56" s="164" t="e">
        <f>payesh!#REF!</f>
        <v>#REF!</v>
      </c>
      <c r="AH56" s="164" t="e">
        <f>payesh!#REF!</f>
        <v>#REF!</v>
      </c>
      <c r="AI56" s="164" t="e">
        <f>payesh!#REF!</f>
        <v>#REF!</v>
      </c>
      <c r="AJ56" s="164" t="e">
        <f>payesh!#REF!</f>
        <v>#REF!</v>
      </c>
      <c r="AK56" s="167" t="e">
        <f>payesh!#REF!</f>
        <v>#REF!</v>
      </c>
    </row>
    <row r="57" spans="2:37" ht="18.75" thickBot="1" x14ac:dyDescent="0.3">
      <c r="B57" s="169" t="e">
        <f>payesh!#REF!</f>
        <v>#REF!</v>
      </c>
      <c r="C57" s="172" t="e">
        <f>payesh!#REF!</f>
        <v>#REF!</v>
      </c>
      <c r="D57" s="172" t="e">
        <f>payesh!#REF!</f>
        <v>#REF!</v>
      </c>
      <c r="E57" s="172" t="e">
        <f>payesh!#REF!</f>
        <v>#REF!</v>
      </c>
      <c r="F57" s="172" t="e">
        <f>payesh!#REF!</f>
        <v>#REF!</v>
      </c>
      <c r="G57" s="172" t="e">
        <f>payesh!#REF!</f>
        <v>#REF!</v>
      </c>
      <c r="H57" s="172" t="e">
        <f>payesh!#REF!</f>
        <v>#REF!</v>
      </c>
      <c r="I57" s="173" t="e">
        <f>payesh!#REF!</f>
        <v>#REF!</v>
      </c>
      <c r="J57" s="172" t="e">
        <f>payesh!#REF!</f>
        <v>#REF!</v>
      </c>
      <c r="K57" s="172" t="e">
        <f>payesh!#REF!</f>
        <v>#REF!</v>
      </c>
      <c r="L57" s="172" t="e">
        <f>payesh!#REF!</f>
        <v>#REF!</v>
      </c>
      <c r="M57" s="172" t="e">
        <f>payesh!#REF!</f>
        <v>#REF!</v>
      </c>
      <c r="N57" s="173" t="e">
        <f>payesh!#REF!</f>
        <v>#REF!</v>
      </c>
      <c r="O57" s="172" t="e">
        <f>payesh!#REF!</f>
        <v>#REF!</v>
      </c>
      <c r="P57" s="172" t="e">
        <f>payesh!#REF!</f>
        <v>#REF!</v>
      </c>
      <c r="Q57" s="172" t="e">
        <f>payesh!#REF!</f>
        <v>#REF!</v>
      </c>
      <c r="R57" s="172" t="e">
        <f>payesh!#REF!</f>
        <v>#REF!</v>
      </c>
      <c r="S57" s="172" t="e">
        <f>payesh!#REF!</f>
        <v>#REF!</v>
      </c>
      <c r="T57" s="187" t="e">
        <f>payesh!#REF!</f>
        <v>#REF!</v>
      </c>
      <c r="U57" s="172" t="e">
        <f>payesh!#REF!</f>
        <v>#REF!</v>
      </c>
      <c r="V57" s="172" t="e">
        <f>payesh!#REF!</f>
        <v>#REF!</v>
      </c>
      <c r="W57" s="172" t="e">
        <f>payesh!#REF!</f>
        <v>#REF!</v>
      </c>
      <c r="X57" s="172" t="e">
        <f>payesh!#REF!</f>
        <v>#REF!</v>
      </c>
      <c r="Y57" s="172" t="e">
        <f>payesh!#REF!</f>
        <v>#REF!</v>
      </c>
      <c r="Z57" s="172" t="e">
        <f>payesh!#REF!</f>
        <v>#REF!</v>
      </c>
      <c r="AA57" s="172" t="e">
        <f>payesh!#REF!</f>
        <v>#REF!</v>
      </c>
      <c r="AB57" s="172" t="e">
        <f>payesh!#REF!</f>
        <v>#REF!</v>
      </c>
      <c r="AC57" s="172" t="e">
        <f>payesh!#REF!</f>
        <v>#REF!</v>
      </c>
      <c r="AD57" s="172" t="e">
        <f>payesh!#REF!</f>
        <v>#REF!</v>
      </c>
      <c r="AE57" s="172" t="e">
        <f>payesh!#REF!</f>
        <v>#REF!</v>
      </c>
      <c r="AF57" s="172" t="e">
        <f>payesh!#REF!</f>
        <v>#REF!</v>
      </c>
      <c r="AG57" s="172" t="e">
        <f>payesh!#REF!</f>
        <v>#REF!</v>
      </c>
      <c r="AH57" s="172" t="e">
        <f>payesh!#REF!</f>
        <v>#REF!</v>
      </c>
      <c r="AI57" s="172" t="e">
        <f>payesh!#REF!</f>
        <v>#REF!</v>
      </c>
      <c r="AJ57" s="172" t="e">
        <f>payesh!#REF!</f>
        <v>#REF!</v>
      </c>
      <c r="AK57" s="175" t="e">
        <f>payesh!#REF!</f>
        <v>#REF!</v>
      </c>
    </row>
    <row r="58" spans="2:37" ht="18.75" thickBot="1" x14ac:dyDescent="0.3">
      <c r="B58" s="176" t="e">
        <f>payesh!#REF!</f>
        <v>#REF!</v>
      </c>
      <c r="C58" s="164" t="e">
        <f>payesh!#REF!</f>
        <v>#REF!</v>
      </c>
      <c r="D58" s="164" t="e">
        <f>payesh!#REF!</f>
        <v>#REF!</v>
      </c>
      <c r="E58" s="164" t="e">
        <f>payesh!#REF!</f>
        <v>#REF!</v>
      </c>
      <c r="F58" s="164" t="e">
        <f>payesh!#REF!</f>
        <v>#REF!</v>
      </c>
      <c r="G58" s="164" t="e">
        <f>payesh!#REF!</f>
        <v>#REF!</v>
      </c>
      <c r="H58" s="164" t="e">
        <f>payesh!#REF!</f>
        <v>#REF!</v>
      </c>
      <c r="I58" s="165" t="e">
        <f>payesh!#REF!</f>
        <v>#REF!</v>
      </c>
      <c r="J58" s="164" t="e">
        <f>payesh!#REF!</f>
        <v>#REF!</v>
      </c>
      <c r="K58" s="164" t="e">
        <f>payesh!#REF!</f>
        <v>#REF!</v>
      </c>
      <c r="L58" s="164" t="e">
        <f>payesh!#REF!</f>
        <v>#REF!</v>
      </c>
      <c r="M58" s="164" t="e">
        <f>payesh!#REF!</f>
        <v>#REF!</v>
      </c>
      <c r="N58" s="165" t="e">
        <f>payesh!#REF!</f>
        <v>#REF!</v>
      </c>
      <c r="O58" s="164" t="e">
        <f>payesh!#REF!</f>
        <v>#REF!</v>
      </c>
      <c r="P58" s="164" t="e">
        <f>payesh!#REF!</f>
        <v>#REF!</v>
      </c>
      <c r="Q58" s="164" t="e">
        <f>payesh!#REF!</f>
        <v>#REF!</v>
      </c>
      <c r="R58" s="164" t="e">
        <f>payesh!#REF!</f>
        <v>#REF!</v>
      </c>
      <c r="S58" s="164" t="e">
        <f>payesh!#REF!</f>
        <v>#REF!</v>
      </c>
      <c r="T58" s="186" t="e">
        <f>payesh!#REF!</f>
        <v>#REF!</v>
      </c>
      <c r="U58" s="164" t="e">
        <f>payesh!#REF!</f>
        <v>#REF!</v>
      </c>
      <c r="V58" s="164" t="e">
        <f>payesh!#REF!</f>
        <v>#REF!</v>
      </c>
      <c r="W58" s="164" t="e">
        <f>payesh!#REF!</f>
        <v>#REF!</v>
      </c>
      <c r="X58" s="164" t="e">
        <f>payesh!#REF!</f>
        <v>#REF!</v>
      </c>
      <c r="Y58" s="164" t="e">
        <f>payesh!#REF!</f>
        <v>#REF!</v>
      </c>
      <c r="Z58" s="164" t="e">
        <f>payesh!#REF!</f>
        <v>#REF!</v>
      </c>
      <c r="AA58" s="164" t="e">
        <f>payesh!#REF!</f>
        <v>#REF!</v>
      </c>
      <c r="AB58" s="164" t="e">
        <f>payesh!#REF!</f>
        <v>#REF!</v>
      </c>
      <c r="AC58" s="164" t="e">
        <f>payesh!#REF!</f>
        <v>#REF!</v>
      </c>
      <c r="AD58" s="164" t="e">
        <f>payesh!#REF!</f>
        <v>#REF!</v>
      </c>
      <c r="AE58" s="164" t="e">
        <f>payesh!#REF!</f>
        <v>#REF!</v>
      </c>
      <c r="AF58" s="164" t="e">
        <f>payesh!#REF!</f>
        <v>#REF!</v>
      </c>
      <c r="AG58" s="164" t="e">
        <f>payesh!#REF!</f>
        <v>#REF!</v>
      </c>
      <c r="AH58" s="164" t="e">
        <f>payesh!#REF!</f>
        <v>#REF!</v>
      </c>
      <c r="AI58" s="164" t="e">
        <f>payesh!#REF!</f>
        <v>#REF!</v>
      </c>
      <c r="AJ58" s="164" t="e">
        <f>payesh!#REF!</f>
        <v>#REF!</v>
      </c>
      <c r="AK58" s="167" t="e">
        <f>payesh!#REF!</f>
        <v>#REF!</v>
      </c>
    </row>
    <row r="59" spans="2:37" ht="18.75" thickBot="1" x14ac:dyDescent="0.3">
      <c r="B59" s="169" t="e">
        <f>payesh!#REF!</f>
        <v>#REF!</v>
      </c>
      <c r="C59" s="172" t="e">
        <f>payesh!#REF!</f>
        <v>#REF!</v>
      </c>
      <c r="D59" s="172" t="e">
        <f>payesh!#REF!</f>
        <v>#REF!</v>
      </c>
      <c r="E59" s="172" t="e">
        <f>payesh!#REF!</f>
        <v>#REF!</v>
      </c>
      <c r="F59" s="172" t="e">
        <f>payesh!#REF!</f>
        <v>#REF!</v>
      </c>
      <c r="G59" s="172" t="e">
        <f>payesh!#REF!</f>
        <v>#REF!</v>
      </c>
      <c r="H59" s="172" t="e">
        <f>payesh!#REF!</f>
        <v>#REF!</v>
      </c>
      <c r="I59" s="173" t="e">
        <f>payesh!#REF!</f>
        <v>#REF!</v>
      </c>
      <c r="J59" s="172" t="e">
        <f>payesh!#REF!</f>
        <v>#REF!</v>
      </c>
      <c r="K59" s="172" t="e">
        <f>payesh!#REF!</f>
        <v>#REF!</v>
      </c>
      <c r="L59" s="172" t="e">
        <f>payesh!#REF!</f>
        <v>#REF!</v>
      </c>
      <c r="M59" s="172" t="e">
        <f>payesh!#REF!</f>
        <v>#REF!</v>
      </c>
      <c r="N59" s="173" t="e">
        <f>payesh!#REF!</f>
        <v>#REF!</v>
      </c>
      <c r="O59" s="172" t="e">
        <f>payesh!#REF!</f>
        <v>#REF!</v>
      </c>
      <c r="P59" s="172" t="e">
        <f>payesh!#REF!</f>
        <v>#REF!</v>
      </c>
      <c r="Q59" s="172" t="e">
        <f>payesh!#REF!</f>
        <v>#REF!</v>
      </c>
      <c r="R59" s="172" t="e">
        <f>payesh!#REF!</f>
        <v>#REF!</v>
      </c>
      <c r="S59" s="172" t="e">
        <f>payesh!#REF!</f>
        <v>#REF!</v>
      </c>
      <c r="T59" s="187" t="e">
        <f>payesh!#REF!</f>
        <v>#REF!</v>
      </c>
      <c r="U59" s="172" t="e">
        <f>payesh!#REF!</f>
        <v>#REF!</v>
      </c>
      <c r="V59" s="172" t="e">
        <f>payesh!#REF!</f>
        <v>#REF!</v>
      </c>
      <c r="W59" s="172" t="e">
        <f>payesh!#REF!</f>
        <v>#REF!</v>
      </c>
      <c r="X59" s="172" t="e">
        <f>payesh!#REF!</f>
        <v>#REF!</v>
      </c>
      <c r="Y59" s="172" t="e">
        <f>payesh!#REF!</f>
        <v>#REF!</v>
      </c>
      <c r="Z59" s="172" t="e">
        <f>payesh!#REF!</f>
        <v>#REF!</v>
      </c>
      <c r="AA59" s="172" t="e">
        <f>payesh!#REF!</f>
        <v>#REF!</v>
      </c>
      <c r="AB59" s="172" t="e">
        <f>payesh!#REF!</f>
        <v>#REF!</v>
      </c>
      <c r="AC59" s="172" t="e">
        <f>payesh!#REF!</f>
        <v>#REF!</v>
      </c>
      <c r="AD59" s="172" t="e">
        <f>payesh!#REF!</f>
        <v>#REF!</v>
      </c>
      <c r="AE59" s="172" t="e">
        <f>payesh!#REF!</f>
        <v>#REF!</v>
      </c>
      <c r="AF59" s="172" t="e">
        <f>payesh!#REF!</f>
        <v>#REF!</v>
      </c>
      <c r="AG59" s="172" t="e">
        <f>payesh!#REF!</f>
        <v>#REF!</v>
      </c>
      <c r="AH59" s="172" t="e">
        <f>payesh!#REF!</f>
        <v>#REF!</v>
      </c>
      <c r="AI59" s="172" t="e">
        <f>payesh!#REF!</f>
        <v>#REF!</v>
      </c>
      <c r="AJ59" s="172" t="e">
        <f>payesh!#REF!</f>
        <v>#REF!</v>
      </c>
      <c r="AK59" s="175" t="e">
        <f>payesh!#REF!</f>
        <v>#REF!</v>
      </c>
    </row>
    <row r="60" spans="2:37" ht="18.75" thickBot="1" x14ac:dyDescent="0.3">
      <c r="B60" s="176" t="e">
        <f>payesh!#REF!</f>
        <v>#REF!</v>
      </c>
      <c r="C60" s="164" t="e">
        <f>payesh!#REF!</f>
        <v>#REF!</v>
      </c>
      <c r="D60" s="164" t="e">
        <f>payesh!#REF!</f>
        <v>#REF!</v>
      </c>
      <c r="E60" s="164" t="e">
        <f>payesh!#REF!</f>
        <v>#REF!</v>
      </c>
      <c r="F60" s="164" t="e">
        <f>payesh!#REF!</f>
        <v>#REF!</v>
      </c>
      <c r="G60" s="164" t="e">
        <f>payesh!#REF!</f>
        <v>#REF!</v>
      </c>
      <c r="H60" s="164" t="e">
        <f>payesh!#REF!</f>
        <v>#REF!</v>
      </c>
      <c r="I60" s="165" t="e">
        <f>payesh!#REF!</f>
        <v>#REF!</v>
      </c>
      <c r="J60" s="164" t="e">
        <f>payesh!#REF!</f>
        <v>#REF!</v>
      </c>
      <c r="K60" s="164" t="e">
        <f>payesh!#REF!</f>
        <v>#REF!</v>
      </c>
      <c r="L60" s="164" t="e">
        <f>payesh!#REF!</f>
        <v>#REF!</v>
      </c>
      <c r="M60" s="164" t="e">
        <f>payesh!#REF!</f>
        <v>#REF!</v>
      </c>
      <c r="N60" s="165" t="e">
        <f>payesh!#REF!</f>
        <v>#REF!</v>
      </c>
      <c r="O60" s="164" t="e">
        <f>payesh!#REF!</f>
        <v>#REF!</v>
      </c>
      <c r="P60" s="164" t="e">
        <f>payesh!#REF!</f>
        <v>#REF!</v>
      </c>
      <c r="Q60" s="164" t="e">
        <f>payesh!#REF!</f>
        <v>#REF!</v>
      </c>
      <c r="R60" s="164" t="e">
        <f>payesh!#REF!</f>
        <v>#REF!</v>
      </c>
      <c r="S60" s="164" t="e">
        <f>payesh!#REF!</f>
        <v>#REF!</v>
      </c>
      <c r="T60" s="186" t="e">
        <f>payesh!#REF!</f>
        <v>#REF!</v>
      </c>
      <c r="U60" s="164" t="e">
        <f>payesh!#REF!</f>
        <v>#REF!</v>
      </c>
      <c r="V60" s="164" t="e">
        <f>payesh!#REF!</f>
        <v>#REF!</v>
      </c>
      <c r="W60" s="164" t="e">
        <f>payesh!#REF!</f>
        <v>#REF!</v>
      </c>
      <c r="X60" s="164" t="e">
        <f>payesh!#REF!</f>
        <v>#REF!</v>
      </c>
      <c r="Y60" s="164" t="e">
        <f>payesh!#REF!</f>
        <v>#REF!</v>
      </c>
      <c r="Z60" s="164" t="e">
        <f>payesh!#REF!</f>
        <v>#REF!</v>
      </c>
      <c r="AA60" s="164" t="e">
        <f>payesh!#REF!</f>
        <v>#REF!</v>
      </c>
      <c r="AB60" s="164" t="e">
        <f>payesh!#REF!</f>
        <v>#REF!</v>
      </c>
      <c r="AC60" s="164" t="e">
        <f>payesh!#REF!</f>
        <v>#REF!</v>
      </c>
      <c r="AD60" s="164" t="e">
        <f>payesh!#REF!</f>
        <v>#REF!</v>
      </c>
      <c r="AE60" s="164" t="e">
        <f>payesh!#REF!</f>
        <v>#REF!</v>
      </c>
      <c r="AF60" s="164" t="e">
        <f>payesh!#REF!</f>
        <v>#REF!</v>
      </c>
      <c r="AG60" s="164" t="e">
        <f>payesh!#REF!</f>
        <v>#REF!</v>
      </c>
      <c r="AH60" s="164" t="e">
        <f>payesh!#REF!</f>
        <v>#REF!</v>
      </c>
      <c r="AI60" s="164" t="e">
        <f>payesh!#REF!</f>
        <v>#REF!</v>
      </c>
      <c r="AJ60" s="164" t="e">
        <f>payesh!#REF!</f>
        <v>#REF!</v>
      </c>
      <c r="AK60" s="167" t="e">
        <f>payesh!#REF!</f>
        <v>#REF!</v>
      </c>
    </row>
    <row r="61" spans="2:37" ht="18.75" thickBot="1" x14ac:dyDescent="0.3">
      <c r="B61" s="169" t="e">
        <f>payesh!#REF!</f>
        <v>#REF!</v>
      </c>
      <c r="C61" s="172" t="e">
        <f>payesh!#REF!</f>
        <v>#REF!</v>
      </c>
      <c r="D61" s="172" t="e">
        <f>payesh!#REF!</f>
        <v>#REF!</v>
      </c>
      <c r="E61" s="172" t="e">
        <f>payesh!#REF!</f>
        <v>#REF!</v>
      </c>
      <c r="F61" s="172" t="e">
        <f>payesh!#REF!</f>
        <v>#REF!</v>
      </c>
      <c r="G61" s="172" t="e">
        <f>payesh!#REF!</f>
        <v>#REF!</v>
      </c>
      <c r="H61" s="163" t="e">
        <f>payesh!#REF!</f>
        <v>#REF!</v>
      </c>
      <c r="I61" s="173" t="e">
        <f>payesh!#REF!</f>
        <v>#REF!</v>
      </c>
      <c r="J61" s="172" t="e">
        <f>payesh!#REF!</f>
        <v>#REF!</v>
      </c>
      <c r="K61" s="172" t="e">
        <f>payesh!#REF!</f>
        <v>#REF!</v>
      </c>
      <c r="L61" s="172" t="e">
        <f>payesh!#REF!</f>
        <v>#REF!</v>
      </c>
      <c r="M61" s="172" t="e">
        <f>payesh!#REF!</f>
        <v>#REF!</v>
      </c>
      <c r="N61" s="173" t="e">
        <f>payesh!#REF!</f>
        <v>#REF!</v>
      </c>
      <c r="O61" s="172" t="e">
        <f>payesh!#REF!</f>
        <v>#REF!</v>
      </c>
      <c r="P61" s="172" t="e">
        <f>payesh!#REF!</f>
        <v>#REF!</v>
      </c>
      <c r="Q61" s="172" t="e">
        <f>payesh!#REF!</f>
        <v>#REF!</v>
      </c>
      <c r="R61" s="172" t="e">
        <f>payesh!#REF!</f>
        <v>#REF!</v>
      </c>
      <c r="S61" s="172" t="e">
        <f>payesh!#REF!</f>
        <v>#REF!</v>
      </c>
      <c r="T61" s="187" t="e">
        <f>payesh!#REF!</f>
        <v>#REF!</v>
      </c>
      <c r="U61" s="172" t="e">
        <f>payesh!#REF!</f>
        <v>#REF!</v>
      </c>
      <c r="V61" s="172" t="e">
        <f>payesh!#REF!</f>
        <v>#REF!</v>
      </c>
      <c r="W61" s="172" t="e">
        <f>payesh!#REF!</f>
        <v>#REF!</v>
      </c>
      <c r="X61" s="172" t="e">
        <f>payesh!#REF!</f>
        <v>#REF!</v>
      </c>
      <c r="Y61" s="172" t="e">
        <f>payesh!#REF!</f>
        <v>#REF!</v>
      </c>
      <c r="Z61" s="172" t="e">
        <f>payesh!#REF!</f>
        <v>#REF!</v>
      </c>
      <c r="AA61" s="172" t="e">
        <f>payesh!#REF!</f>
        <v>#REF!</v>
      </c>
      <c r="AB61" s="172" t="e">
        <f>payesh!#REF!</f>
        <v>#REF!</v>
      </c>
      <c r="AC61" s="172" t="e">
        <f>payesh!#REF!</f>
        <v>#REF!</v>
      </c>
      <c r="AD61" s="172" t="e">
        <f>payesh!#REF!</f>
        <v>#REF!</v>
      </c>
      <c r="AE61" s="172" t="e">
        <f>payesh!#REF!</f>
        <v>#REF!</v>
      </c>
      <c r="AF61" s="172" t="e">
        <f>payesh!#REF!</f>
        <v>#REF!</v>
      </c>
      <c r="AG61" s="172" t="e">
        <f>payesh!#REF!</f>
        <v>#REF!</v>
      </c>
      <c r="AH61" s="172" t="e">
        <f>payesh!#REF!</f>
        <v>#REF!</v>
      </c>
      <c r="AI61" s="172" t="e">
        <f>payesh!#REF!</f>
        <v>#REF!</v>
      </c>
      <c r="AJ61" s="172" t="e">
        <f>payesh!#REF!</f>
        <v>#REF!</v>
      </c>
      <c r="AK61" s="175" t="e">
        <f>payesh!#REF!</f>
        <v>#REF!</v>
      </c>
    </row>
    <row r="62" spans="2:37" ht="18.75" thickBot="1" x14ac:dyDescent="0.3">
      <c r="B62" s="176" t="e">
        <f>payesh!#REF!</f>
        <v>#REF!</v>
      </c>
      <c r="C62" s="164" t="e">
        <f>payesh!#REF!</f>
        <v>#REF!</v>
      </c>
      <c r="D62" s="164" t="e">
        <f>payesh!#REF!</f>
        <v>#REF!</v>
      </c>
      <c r="E62" s="164" t="e">
        <f>payesh!#REF!</f>
        <v>#REF!</v>
      </c>
      <c r="F62" s="164" t="e">
        <f>payesh!#REF!</f>
        <v>#REF!</v>
      </c>
      <c r="G62" s="164" t="e">
        <f>payesh!#REF!</f>
        <v>#REF!</v>
      </c>
      <c r="H62" s="164" t="e">
        <f>payesh!#REF!</f>
        <v>#REF!</v>
      </c>
      <c r="I62" s="165" t="e">
        <f>payesh!#REF!</f>
        <v>#REF!</v>
      </c>
      <c r="J62" s="164" t="e">
        <f>payesh!#REF!</f>
        <v>#REF!</v>
      </c>
      <c r="K62" s="164" t="e">
        <f>payesh!#REF!</f>
        <v>#REF!</v>
      </c>
      <c r="L62" s="164" t="e">
        <f>payesh!#REF!</f>
        <v>#REF!</v>
      </c>
      <c r="M62" s="164" t="e">
        <f>payesh!#REF!</f>
        <v>#REF!</v>
      </c>
      <c r="N62" s="165" t="e">
        <f>payesh!#REF!</f>
        <v>#REF!</v>
      </c>
      <c r="O62" s="164" t="e">
        <f>payesh!#REF!</f>
        <v>#REF!</v>
      </c>
      <c r="P62" s="164" t="e">
        <f>payesh!#REF!</f>
        <v>#REF!</v>
      </c>
      <c r="Q62" s="164" t="e">
        <f>payesh!#REF!</f>
        <v>#REF!</v>
      </c>
      <c r="R62" s="164" t="e">
        <f>payesh!#REF!</f>
        <v>#REF!</v>
      </c>
      <c r="S62" s="164" t="e">
        <f>payesh!#REF!</f>
        <v>#REF!</v>
      </c>
      <c r="T62" s="186" t="e">
        <f>payesh!#REF!</f>
        <v>#REF!</v>
      </c>
      <c r="U62" s="164" t="e">
        <f>payesh!#REF!</f>
        <v>#REF!</v>
      </c>
      <c r="V62" s="164" t="e">
        <f>payesh!#REF!</f>
        <v>#REF!</v>
      </c>
      <c r="W62" s="164" t="e">
        <f>payesh!#REF!</f>
        <v>#REF!</v>
      </c>
      <c r="X62" s="164" t="e">
        <f>payesh!#REF!</f>
        <v>#REF!</v>
      </c>
      <c r="Y62" s="164" t="e">
        <f>payesh!#REF!</f>
        <v>#REF!</v>
      </c>
      <c r="Z62" s="164" t="e">
        <f>payesh!#REF!</f>
        <v>#REF!</v>
      </c>
      <c r="AA62" s="164" t="e">
        <f>payesh!#REF!</f>
        <v>#REF!</v>
      </c>
      <c r="AB62" s="164" t="e">
        <f>payesh!#REF!</f>
        <v>#REF!</v>
      </c>
      <c r="AC62" s="164" t="e">
        <f>payesh!#REF!</f>
        <v>#REF!</v>
      </c>
      <c r="AD62" s="164" t="e">
        <f>payesh!#REF!</f>
        <v>#REF!</v>
      </c>
      <c r="AE62" s="164" t="e">
        <f>payesh!#REF!</f>
        <v>#REF!</v>
      </c>
      <c r="AF62" s="164" t="e">
        <f>payesh!#REF!</f>
        <v>#REF!</v>
      </c>
      <c r="AG62" s="164" t="e">
        <f>payesh!#REF!</f>
        <v>#REF!</v>
      </c>
      <c r="AH62" s="164" t="e">
        <f>payesh!#REF!</f>
        <v>#REF!</v>
      </c>
      <c r="AI62" s="164" t="e">
        <f>payesh!#REF!</f>
        <v>#REF!</v>
      </c>
      <c r="AJ62" s="164" t="e">
        <f>payesh!#REF!</f>
        <v>#REF!</v>
      </c>
      <c r="AK62" s="167" t="e">
        <f>payesh!#REF!</f>
        <v>#REF!</v>
      </c>
    </row>
    <row r="63" spans="2:37" ht="18.75" thickBot="1" x14ac:dyDescent="0.3">
      <c r="B63" s="169">
        <f>payesh!P7</f>
        <v>12</v>
      </c>
      <c r="C63" s="172" t="str">
        <f>payesh!P3</f>
        <v>کردستان</v>
      </c>
      <c r="D63" s="172" t="str">
        <f>payesh!P4</f>
        <v>دهگلان</v>
      </c>
      <c r="E63" s="172" t="str">
        <f>payesh!P5</f>
        <v>چاغر بلاغ</v>
      </c>
      <c r="F63" s="172">
        <f>payesh!P6</f>
        <v>0</v>
      </c>
      <c r="G63" s="172" t="str">
        <f>payesh!P10</f>
        <v>مرکز نشاط</v>
      </c>
      <c r="H63" s="172" t="str">
        <f>payesh!P13</f>
        <v>سارا عزیزی</v>
      </c>
      <c r="I63" s="173">
        <f>payesh!P14</f>
        <v>9180136771</v>
      </c>
      <c r="J63" s="172" t="str">
        <f>payesh!P9</f>
        <v>فرزین امانی</v>
      </c>
      <c r="K63" s="172" t="str">
        <f>payesh!P18</f>
        <v>ب7</v>
      </c>
      <c r="L63" s="172" t="str">
        <f>payesh!P8</f>
        <v>فعال</v>
      </c>
      <c r="M63" s="172">
        <f>payesh!P46</f>
        <v>0</v>
      </c>
      <c r="N63" s="173">
        <f>payesh!P17</f>
        <v>0</v>
      </c>
      <c r="O63" s="172">
        <f>payesh!P16</f>
        <v>0</v>
      </c>
      <c r="P63" s="172">
        <f>payesh!P19</f>
        <v>0</v>
      </c>
      <c r="Q63" s="172">
        <f>payesh!P20</f>
        <v>0</v>
      </c>
      <c r="R63" s="172">
        <f>payesh!P21</f>
        <v>0</v>
      </c>
      <c r="S63" s="172">
        <f>payesh!$P$55</f>
        <v>0</v>
      </c>
      <c r="T63" s="187">
        <f>payesh!P64</f>
        <v>0</v>
      </c>
      <c r="U63" s="172">
        <f>payesh!$P$56</f>
        <v>0</v>
      </c>
      <c r="V63" s="172">
        <f>payesh!P65</f>
        <v>0</v>
      </c>
      <c r="W63" s="172">
        <f>payesh!P78</f>
        <v>0</v>
      </c>
      <c r="X63" s="172">
        <f>payesh!P79</f>
        <v>0</v>
      </c>
      <c r="Y63" s="172">
        <f>payesh!$P$83</f>
        <v>0</v>
      </c>
      <c r="Z63" s="172">
        <f>payesh!$P$84</f>
        <v>0</v>
      </c>
      <c r="AA63" s="172">
        <f>payesh!P86</f>
        <v>0</v>
      </c>
      <c r="AB63" s="172">
        <f>payesh!P153</f>
        <v>0</v>
      </c>
      <c r="AC63" s="172">
        <f>payesh!P155</f>
        <v>0</v>
      </c>
      <c r="AD63" s="172">
        <f>payesh!P157</f>
        <v>0</v>
      </c>
      <c r="AE63" s="172">
        <f>payesh!P159</f>
        <v>0</v>
      </c>
      <c r="AF63" s="172">
        <f>payesh!P161</f>
        <v>0</v>
      </c>
      <c r="AG63" s="172">
        <f>payesh!P163</f>
        <v>0</v>
      </c>
      <c r="AH63" s="172">
        <f>payesh!P165</f>
        <v>0</v>
      </c>
      <c r="AI63" s="172">
        <f>payesh!P167</f>
        <v>0</v>
      </c>
      <c r="AJ63" s="172">
        <f>payesh!P169</f>
        <v>0</v>
      </c>
      <c r="AK63" s="175">
        <f>payesh!P171</f>
        <v>0</v>
      </c>
    </row>
    <row r="64" spans="2:37" ht="18.75" thickBot="1" x14ac:dyDescent="0.3">
      <c r="B64" s="176">
        <f>payesh!Q7</f>
        <v>13</v>
      </c>
      <c r="C64" s="164">
        <f>payesh!Q3</f>
        <v>0</v>
      </c>
      <c r="D64" s="164">
        <f>payesh!Q4</f>
        <v>0</v>
      </c>
      <c r="E64" s="164">
        <f>payesh!Q5</f>
        <v>0</v>
      </c>
      <c r="F64" s="164">
        <f>payesh!Q6</f>
        <v>0</v>
      </c>
      <c r="G64" s="164">
        <f>payesh!Q10</f>
        <v>0</v>
      </c>
      <c r="H64" s="164">
        <f>payesh!Q13</f>
        <v>0</v>
      </c>
      <c r="I64" s="165">
        <f>payesh!Q14</f>
        <v>0</v>
      </c>
      <c r="J64" s="164">
        <f>payesh!Q9</f>
        <v>0</v>
      </c>
      <c r="K64" s="164">
        <f>payesh!Q18</f>
        <v>0</v>
      </c>
      <c r="L64" s="164">
        <f>payesh!Q8</f>
        <v>0</v>
      </c>
      <c r="M64" s="164">
        <f>payesh!Q46</f>
        <v>0</v>
      </c>
      <c r="N64" s="165">
        <f>payesh!Q17</f>
        <v>0</v>
      </c>
      <c r="O64" s="164">
        <f>payesh!Q16</f>
        <v>0</v>
      </c>
      <c r="P64" s="164">
        <f>payesh!Q19</f>
        <v>0</v>
      </c>
      <c r="Q64" s="164">
        <f>payesh!Q20</f>
        <v>0</v>
      </c>
      <c r="R64" s="164">
        <f>payesh!Q21</f>
        <v>0</v>
      </c>
      <c r="S64" s="164">
        <f>payesh!$Q$55</f>
        <v>0</v>
      </c>
      <c r="T64" s="186">
        <f>payesh!Q64</f>
        <v>0</v>
      </c>
      <c r="U64" s="164">
        <f>payesh!$Q$56</f>
        <v>0</v>
      </c>
      <c r="V64" s="164">
        <f>payesh!Q65</f>
        <v>0</v>
      </c>
      <c r="W64" s="164">
        <f>payesh!Q78</f>
        <v>0</v>
      </c>
      <c r="X64" s="164">
        <f>payesh!Q79</f>
        <v>0</v>
      </c>
      <c r="Y64" s="164">
        <f>payesh!$Q$83</f>
        <v>0</v>
      </c>
      <c r="Z64" s="164">
        <f>payesh!$Q$84</f>
        <v>0</v>
      </c>
      <c r="AA64" s="164">
        <f>payesh!Q86</f>
        <v>0</v>
      </c>
      <c r="AB64" s="164">
        <f>payesh!Q153</f>
        <v>0</v>
      </c>
      <c r="AC64" s="164">
        <f>payesh!Q155</f>
        <v>0</v>
      </c>
      <c r="AD64" s="164">
        <f>payesh!Q157</f>
        <v>0</v>
      </c>
      <c r="AE64" s="164">
        <f>payesh!Q159</f>
        <v>0</v>
      </c>
      <c r="AF64" s="164">
        <f>payesh!Q161</f>
        <v>0</v>
      </c>
      <c r="AG64" s="164">
        <f>payesh!Q163</f>
        <v>0</v>
      </c>
      <c r="AH64" s="164">
        <f>payesh!Q165</f>
        <v>0</v>
      </c>
      <c r="AI64" s="164">
        <f>payesh!Q167</f>
        <v>0</v>
      </c>
      <c r="AJ64" s="164">
        <f>payesh!Q169</f>
        <v>0</v>
      </c>
      <c r="AK64" s="167">
        <f>payesh!Q171</f>
        <v>0</v>
      </c>
    </row>
    <row r="65" spans="2:37" ht="18.75" thickBot="1" x14ac:dyDescent="0.3">
      <c r="B65" s="169">
        <f>payesh!R7</f>
        <v>14</v>
      </c>
      <c r="C65" s="172">
        <f>payesh!R3</f>
        <v>0</v>
      </c>
      <c r="D65" s="172">
        <f>payesh!R4</f>
        <v>0</v>
      </c>
      <c r="E65" s="172">
        <f>payesh!R5</f>
        <v>0</v>
      </c>
      <c r="F65" s="172">
        <f>payesh!R6</f>
        <v>0</v>
      </c>
      <c r="G65" s="172">
        <f>payesh!R10</f>
        <v>0</v>
      </c>
      <c r="H65" s="172">
        <f>payesh!R13</f>
        <v>0</v>
      </c>
      <c r="I65" s="173">
        <f>payesh!R14</f>
        <v>0</v>
      </c>
      <c r="J65" s="172">
        <f>payesh!R9</f>
        <v>0</v>
      </c>
      <c r="K65" s="172">
        <f>payesh!R18</f>
        <v>0</v>
      </c>
      <c r="L65" s="172">
        <f>payesh!R8</f>
        <v>0</v>
      </c>
      <c r="M65" s="172">
        <f>payesh!R46</f>
        <v>0</v>
      </c>
      <c r="N65" s="173">
        <f>payesh!R17</f>
        <v>0</v>
      </c>
      <c r="O65" s="172">
        <f>payesh!R16</f>
        <v>0</v>
      </c>
      <c r="P65" s="172">
        <f>payesh!R19</f>
        <v>0</v>
      </c>
      <c r="Q65" s="172">
        <f>payesh!R20</f>
        <v>0</v>
      </c>
      <c r="R65" s="172">
        <f>payesh!R21</f>
        <v>0</v>
      </c>
      <c r="S65" s="172">
        <f>payesh!$R$55</f>
        <v>0</v>
      </c>
      <c r="T65" s="187">
        <f>payesh!R64</f>
        <v>0</v>
      </c>
      <c r="U65" s="172">
        <f>payesh!$R$56</f>
        <v>0</v>
      </c>
      <c r="V65" s="172">
        <f>payesh!R65</f>
        <v>0</v>
      </c>
      <c r="W65" s="172">
        <f>payesh!R78</f>
        <v>0</v>
      </c>
      <c r="X65" s="172">
        <f>payesh!R79</f>
        <v>0</v>
      </c>
      <c r="Y65" s="172">
        <f>payesh!$R$83</f>
        <v>0</v>
      </c>
      <c r="Z65" s="172">
        <f>payesh!$R$84</f>
        <v>0</v>
      </c>
      <c r="AA65" s="172">
        <f>payesh!R86</f>
        <v>0</v>
      </c>
      <c r="AB65" s="172">
        <f>payesh!R153</f>
        <v>0</v>
      </c>
      <c r="AC65" s="172">
        <f>payesh!R155</f>
        <v>0</v>
      </c>
      <c r="AD65" s="172">
        <f>payesh!R157</f>
        <v>0</v>
      </c>
      <c r="AE65" s="172">
        <f>payesh!R159</f>
        <v>0</v>
      </c>
      <c r="AF65" s="172">
        <f>payesh!R161</f>
        <v>0</v>
      </c>
      <c r="AG65" s="172">
        <f>payesh!R163</f>
        <v>0</v>
      </c>
      <c r="AH65" s="172">
        <f>payesh!R165</f>
        <v>0</v>
      </c>
      <c r="AI65" s="172">
        <f>payesh!R167</f>
        <v>0</v>
      </c>
      <c r="AJ65" s="172">
        <f>payesh!R169</f>
        <v>0</v>
      </c>
      <c r="AK65" s="175">
        <f>payesh!R171</f>
        <v>0</v>
      </c>
    </row>
    <row r="66" spans="2:37" ht="18.75" thickBot="1" x14ac:dyDescent="0.3">
      <c r="B66" s="176">
        <f>payesh!S7</f>
        <v>15</v>
      </c>
      <c r="C66" s="164">
        <f>payesh!S3</f>
        <v>0</v>
      </c>
      <c r="D66" s="164">
        <f>payesh!S4</f>
        <v>0</v>
      </c>
      <c r="E66" s="164">
        <f>payesh!S5</f>
        <v>0</v>
      </c>
      <c r="F66" s="164">
        <f>payesh!S6</f>
        <v>0</v>
      </c>
      <c r="G66" s="164">
        <f>payesh!S10</f>
        <v>0</v>
      </c>
      <c r="H66" s="164">
        <f>payesh!S13</f>
        <v>0</v>
      </c>
      <c r="I66" s="165">
        <f>payesh!S14</f>
        <v>0</v>
      </c>
      <c r="J66" s="164">
        <f>payesh!S9</f>
        <v>0</v>
      </c>
      <c r="K66" s="164">
        <f>payesh!S18</f>
        <v>0</v>
      </c>
      <c r="L66" s="164">
        <f>payesh!S8</f>
        <v>0</v>
      </c>
      <c r="M66" s="164">
        <f>payesh!S46</f>
        <v>0</v>
      </c>
      <c r="N66" s="165">
        <f>payesh!S17</f>
        <v>0</v>
      </c>
      <c r="O66" s="164">
        <f>payesh!S16</f>
        <v>0</v>
      </c>
      <c r="P66" s="164">
        <f>payesh!S19</f>
        <v>0</v>
      </c>
      <c r="Q66" s="164">
        <f>payesh!S20</f>
        <v>0</v>
      </c>
      <c r="R66" s="164">
        <f>payesh!S21</f>
        <v>0</v>
      </c>
      <c r="S66" s="164">
        <f>payesh!$S$55</f>
        <v>0</v>
      </c>
      <c r="T66" s="186">
        <f>payesh!S64</f>
        <v>0</v>
      </c>
      <c r="U66" s="164">
        <f>payesh!$S$56</f>
        <v>0</v>
      </c>
      <c r="V66" s="164">
        <f>payesh!S65</f>
        <v>0</v>
      </c>
      <c r="W66" s="164">
        <f>payesh!S78</f>
        <v>0</v>
      </c>
      <c r="X66" s="164">
        <f>payesh!S79</f>
        <v>0</v>
      </c>
      <c r="Y66" s="164">
        <f>payesh!$S$83</f>
        <v>0</v>
      </c>
      <c r="Z66" s="164">
        <f>payesh!$S$84</f>
        <v>0</v>
      </c>
      <c r="AA66" s="164">
        <f>payesh!S86</f>
        <v>0</v>
      </c>
      <c r="AB66" s="164">
        <f>payesh!S153</f>
        <v>0</v>
      </c>
      <c r="AC66" s="164">
        <f>payesh!S155</f>
        <v>0</v>
      </c>
      <c r="AD66" s="164">
        <f>payesh!S157</f>
        <v>0</v>
      </c>
      <c r="AE66" s="164">
        <f>payesh!S159</f>
        <v>0</v>
      </c>
      <c r="AF66" s="164">
        <f>payesh!S161</f>
        <v>0</v>
      </c>
      <c r="AG66" s="164">
        <f>payesh!S163</f>
        <v>0</v>
      </c>
      <c r="AH66" s="164">
        <f>payesh!S165</f>
        <v>0</v>
      </c>
      <c r="AI66" s="164">
        <f>payesh!S167</f>
        <v>0</v>
      </c>
      <c r="AJ66" s="164">
        <f>payesh!S169</f>
        <v>0</v>
      </c>
      <c r="AK66" s="167">
        <f>payesh!S171</f>
        <v>0</v>
      </c>
    </row>
    <row r="67" spans="2:37" ht="18.75" thickBot="1" x14ac:dyDescent="0.3">
      <c r="B67" s="169">
        <f>payesh!T7</f>
        <v>16</v>
      </c>
      <c r="C67" s="172">
        <f>payesh!T3</f>
        <v>0</v>
      </c>
      <c r="D67" s="172">
        <f>payesh!T4</f>
        <v>0</v>
      </c>
      <c r="E67" s="172">
        <f>payesh!T5</f>
        <v>0</v>
      </c>
      <c r="F67" s="172">
        <f>payesh!T6</f>
        <v>0</v>
      </c>
      <c r="G67" s="172">
        <f>payesh!T10</f>
        <v>0</v>
      </c>
      <c r="H67" s="172">
        <f>payesh!T13</f>
        <v>0</v>
      </c>
      <c r="I67" s="173">
        <f>payesh!T14</f>
        <v>0</v>
      </c>
      <c r="J67" s="172">
        <f>payesh!T9</f>
        <v>0</v>
      </c>
      <c r="K67" s="172">
        <f>payesh!T18</f>
        <v>0</v>
      </c>
      <c r="L67" s="172">
        <f>payesh!T8</f>
        <v>0</v>
      </c>
      <c r="M67" s="172">
        <f>payesh!T46</f>
        <v>0</v>
      </c>
      <c r="N67" s="173">
        <f>payesh!T17</f>
        <v>0</v>
      </c>
      <c r="O67" s="172">
        <f>payesh!T16</f>
        <v>0</v>
      </c>
      <c r="P67" s="172">
        <f>payesh!T19</f>
        <v>0</v>
      </c>
      <c r="Q67" s="172">
        <f>payesh!T20</f>
        <v>0</v>
      </c>
      <c r="R67" s="172">
        <f>payesh!T21</f>
        <v>0</v>
      </c>
      <c r="S67" s="172">
        <f>payesh!$T$55</f>
        <v>0</v>
      </c>
      <c r="T67" s="187">
        <f>payesh!T64</f>
        <v>0</v>
      </c>
      <c r="U67" s="172">
        <f>payesh!$T$56</f>
        <v>0</v>
      </c>
      <c r="V67" s="172">
        <f>payesh!T65</f>
        <v>0</v>
      </c>
      <c r="W67" s="172">
        <f>payesh!T78</f>
        <v>0</v>
      </c>
      <c r="X67" s="172">
        <f>payesh!T79</f>
        <v>0</v>
      </c>
      <c r="Y67" s="172">
        <f>payesh!$T$83</f>
        <v>0</v>
      </c>
      <c r="Z67" s="172">
        <f>payesh!$T$84</f>
        <v>0</v>
      </c>
      <c r="AA67" s="172">
        <f>payesh!T86</f>
        <v>0</v>
      </c>
      <c r="AB67" s="172">
        <f>payesh!T153</f>
        <v>0</v>
      </c>
      <c r="AC67" s="172">
        <f>payesh!T155</f>
        <v>0</v>
      </c>
      <c r="AD67" s="172">
        <f>payesh!T157</f>
        <v>0</v>
      </c>
      <c r="AE67" s="172">
        <f>payesh!T159</f>
        <v>0</v>
      </c>
      <c r="AF67" s="172">
        <f>payesh!T161</f>
        <v>0</v>
      </c>
      <c r="AG67" s="172">
        <f>payesh!T163</f>
        <v>0</v>
      </c>
      <c r="AH67" s="172">
        <f>payesh!T165</f>
        <v>0</v>
      </c>
      <c r="AI67" s="172">
        <f>payesh!T167</f>
        <v>0</v>
      </c>
      <c r="AJ67" s="172">
        <f>payesh!T169</f>
        <v>0</v>
      </c>
      <c r="AK67" s="175">
        <f>payesh!T171</f>
        <v>0</v>
      </c>
    </row>
    <row r="68" spans="2:37" ht="18.75" thickBot="1" x14ac:dyDescent="0.3">
      <c r="B68" s="176">
        <f>payesh!U7</f>
        <v>17</v>
      </c>
      <c r="C68" s="164">
        <f>payesh!U3</f>
        <v>0</v>
      </c>
      <c r="D68" s="164">
        <f>payesh!U4</f>
        <v>0</v>
      </c>
      <c r="E68" s="164">
        <f>payesh!U5</f>
        <v>0</v>
      </c>
      <c r="F68" s="164">
        <f>payesh!U6</f>
        <v>0</v>
      </c>
      <c r="G68" s="164">
        <f>payesh!U10</f>
        <v>0</v>
      </c>
      <c r="H68" s="164">
        <f>payesh!U13</f>
        <v>0</v>
      </c>
      <c r="I68" s="165">
        <f>payesh!U14</f>
        <v>0</v>
      </c>
      <c r="J68" s="164">
        <f>payesh!U9</f>
        <v>0</v>
      </c>
      <c r="K68" s="164">
        <f>payesh!U18</f>
        <v>0</v>
      </c>
      <c r="L68" s="164">
        <f>payesh!U8</f>
        <v>0</v>
      </c>
      <c r="M68" s="164">
        <f>payesh!U46</f>
        <v>0</v>
      </c>
      <c r="N68" s="165">
        <f>payesh!U17</f>
        <v>0</v>
      </c>
      <c r="O68" s="164">
        <f>payesh!U16</f>
        <v>0</v>
      </c>
      <c r="P68" s="164">
        <f>payesh!U19</f>
        <v>0</v>
      </c>
      <c r="Q68" s="164">
        <f>payesh!U20</f>
        <v>0</v>
      </c>
      <c r="R68" s="164">
        <f>payesh!U21</f>
        <v>0</v>
      </c>
      <c r="S68" s="164">
        <f>payesh!$U$55</f>
        <v>0</v>
      </c>
      <c r="T68" s="186">
        <f>payesh!U64</f>
        <v>0</v>
      </c>
      <c r="U68" s="164">
        <f>payesh!$U$56</f>
        <v>0</v>
      </c>
      <c r="V68" s="164">
        <f>payesh!U65</f>
        <v>0</v>
      </c>
      <c r="W68" s="164">
        <f>payesh!U78</f>
        <v>0</v>
      </c>
      <c r="X68" s="164">
        <f>payesh!U79</f>
        <v>0</v>
      </c>
      <c r="Y68" s="164">
        <f>payesh!$U$83</f>
        <v>0</v>
      </c>
      <c r="Z68" s="164">
        <f>payesh!$U$84</f>
        <v>0</v>
      </c>
      <c r="AA68" s="164">
        <f>payesh!U86</f>
        <v>0</v>
      </c>
      <c r="AB68" s="164">
        <f>payesh!U153</f>
        <v>0</v>
      </c>
      <c r="AC68" s="164">
        <f>payesh!U155</f>
        <v>0</v>
      </c>
      <c r="AD68" s="164">
        <f>payesh!U157</f>
        <v>0</v>
      </c>
      <c r="AE68" s="164">
        <f>payesh!U159</f>
        <v>0</v>
      </c>
      <c r="AF68" s="164">
        <f>payesh!U161</f>
        <v>0</v>
      </c>
      <c r="AG68" s="164">
        <f>payesh!U163</f>
        <v>0</v>
      </c>
      <c r="AH68" s="164">
        <f>payesh!U165</f>
        <v>0</v>
      </c>
      <c r="AI68" s="164">
        <f>payesh!U167</f>
        <v>0</v>
      </c>
      <c r="AJ68" s="164">
        <f>payesh!U169</f>
        <v>0</v>
      </c>
      <c r="AK68" s="167">
        <f>payesh!U171</f>
        <v>0</v>
      </c>
    </row>
    <row r="69" spans="2:37" ht="18.75" thickBot="1" x14ac:dyDescent="0.3">
      <c r="B69" s="169">
        <f>payesh!V7</f>
        <v>18</v>
      </c>
      <c r="C69" s="172">
        <f>payesh!V3</f>
        <v>0</v>
      </c>
      <c r="D69" s="172">
        <f>payesh!V4</f>
        <v>0</v>
      </c>
      <c r="E69" s="172">
        <f>payesh!V5</f>
        <v>0</v>
      </c>
      <c r="F69" s="172">
        <f>payesh!V6</f>
        <v>0</v>
      </c>
      <c r="G69" s="172">
        <f>payesh!V10</f>
        <v>0</v>
      </c>
      <c r="H69" s="172">
        <f>payesh!V13</f>
        <v>0</v>
      </c>
      <c r="I69" s="173">
        <f>payesh!V14</f>
        <v>0</v>
      </c>
      <c r="J69" s="172">
        <f>payesh!V9</f>
        <v>0</v>
      </c>
      <c r="K69" s="172">
        <f>payesh!V18</f>
        <v>0</v>
      </c>
      <c r="L69" s="172">
        <f>payesh!V8</f>
        <v>0</v>
      </c>
      <c r="M69" s="172">
        <f>payesh!V46</f>
        <v>0</v>
      </c>
      <c r="N69" s="173">
        <f>payesh!V17</f>
        <v>0</v>
      </c>
      <c r="O69" s="172">
        <f>payesh!V16</f>
        <v>0</v>
      </c>
      <c r="P69" s="172">
        <f>payesh!V19</f>
        <v>0</v>
      </c>
      <c r="Q69" s="172">
        <f>payesh!V20</f>
        <v>0</v>
      </c>
      <c r="R69" s="172">
        <f>payesh!V21</f>
        <v>0</v>
      </c>
      <c r="S69" s="172">
        <f>payesh!$V$55</f>
        <v>0</v>
      </c>
      <c r="T69" s="187">
        <f>payesh!V64</f>
        <v>0</v>
      </c>
      <c r="U69" s="172">
        <f>payesh!$V$56</f>
        <v>0</v>
      </c>
      <c r="V69" s="172">
        <f>payesh!V65</f>
        <v>0</v>
      </c>
      <c r="W69" s="172">
        <f>payesh!V78</f>
        <v>0</v>
      </c>
      <c r="X69" s="172">
        <f>payesh!V79</f>
        <v>0</v>
      </c>
      <c r="Y69" s="172">
        <f>payesh!$V$83</f>
        <v>0</v>
      </c>
      <c r="Z69" s="172">
        <f>payesh!$V$84</f>
        <v>0</v>
      </c>
      <c r="AA69" s="172">
        <f>payesh!V86</f>
        <v>0</v>
      </c>
      <c r="AB69" s="172">
        <f>payesh!V153</f>
        <v>0</v>
      </c>
      <c r="AC69" s="172">
        <f>payesh!V155</f>
        <v>0</v>
      </c>
      <c r="AD69" s="172">
        <f>payesh!V157</f>
        <v>0</v>
      </c>
      <c r="AE69" s="172">
        <f>payesh!V159</f>
        <v>0</v>
      </c>
      <c r="AF69" s="172">
        <f>payesh!V161</f>
        <v>0</v>
      </c>
      <c r="AG69" s="172">
        <f>payesh!V163</f>
        <v>0</v>
      </c>
      <c r="AH69" s="172">
        <f>payesh!V165</f>
        <v>0</v>
      </c>
      <c r="AI69" s="172">
        <f>payesh!V167</f>
        <v>0</v>
      </c>
      <c r="AJ69" s="172">
        <f>payesh!V169</f>
        <v>0</v>
      </c>
      <c r="AK69" s="175">
        <f>payesh!V171</f>
        <v>0</v>
      </c>
    </row>
    <row r="70" spans="2:37" ht="18.75" thickBot="1" x14ac:dyDescent="0.3">
      <c r="B70" s="176">
        <f>payesh!W7</f>
        <v>19</v>
      </c>
      <c r="C70" s="164">
        <f>payesh!W3</f>
        <v>0</v>
      </c>
      <c r="D70" s="164">
        <f>payesh!W4</f>
        <v>0</v>
      </c>
      <c r="E70" s="164">
        <f>payesh!W5</f>
        <v>0</v>
      </c>
      <c r="F70" s="164">
        <f>payesh!W6</f>
        <v>0</v>
      </c>
      <c r="G70" s="164">
        <f>payesh!W10</f>
        <v>0</v>
      </c>
      <c r="H70" s="164">
        <f>payesh!W13</f>
        <v>0</v>
      </c>
      <c r="I70" s="165">
        <f>payesh!W14</f>
        <v>0</v>
      </c>
      <c r="J70" s="164">
        <f>payesh!W9</f>
        <v>0</v>
      </c>
      <c r="K70" s="164">
        <f>payesh!W18</f>
        <v>0</v>
      </c>
      <c r="L70" s="164">
        <f>payesh!W8</f>
        <v>0</v>
      </c>
      <c r="M70" s="164">
        <f>payesh!W46</f>
        <v>0</v>
      </c>
      <c r="N70" s="165">
        <f>payesh!W17</f>
        <v>0</v>
      </c>
      <c r="O70" s="164">
        <f>payesh!W16</f>
        <v>0</v>
      </c>
      <c r="P70" s="164">
        <f>payesh!W19</f>
        <v>0</v>
      </c>
      <c r="Q70" s="164">
        <f>payesh!W20</f>
        <v>0</v>
      </c>
      <c r="R70" s="164">
        <f>payesh!W21</f>
        <v>0</v>
      </c>
      <c r="S70" s="164">
        <f>payesh!$W$55</f>
        <v>0</v>
      </c>
      <c r="T70" s="186">
        <f>payesh!W64</f>
        <v>0</v>
      </c>
      <c r="U70" s="164">
        <f>payesh!$W$56</f>
        <v>0</v>
      </c>
      <c r="V70" s="164">
        <f>payesh!W65</f>
        <v>0</v>
      </c>
      <c r="W70" s="164">
        <f>payesh!W78</f>
        <v>0</v>
      </c>
      <c r="X70" s="164">
        <f>payesh!W79</f>
        <v>0</v>
      </c>
      <c r="Y70" s="164">
        <f>payesh!$W$83</f>
        <v>0</v>
      </c>
      <c r="Z70" s="164">
        <f>payesh!$W$84</f>
        <v>0</v>
      </c>
      <c r="AA70" s="164">
        <f>payesh!W86</f>
        <v>0</v>
      </c>
      <c r="AB70" s="164">
        <f>payesh!W153</f>
        <v>0</v>
      </c>
      <c r="AC70" s="164">
        <f>payesh!W155</f>
        <v>0</v>
      </c>
      <c r="AD70" s="164">
        <f>payesh!W157</f>
        <v>0</v>
      </c>
      <c r="AE70" s="164">
        <f>payesh!W159</f>
        <v>0</v>
      </c>
      <c r="AF70" s="164">
        <f>payesh!W161</f>
        <v>0</v>
      </c>
      <c r="AG70" s="164">
        <f>payesh!W163</f>
        <v>0</v>
      </c>
      <c r="AH70" s="164">
        <f>payesh!W165</f>
        <v>0</v>
      </c>
      <c r="AI70" s="164">
        <f>payesh!W167</f>
        <v>0</v>
      </c>
      <c r="AJ70" s="164">
        <f>payesh!W169</f>
        <v>0</v>
      </c>
      <c r="AK70" s="167">
        <f>payesh!W171</f>
        <v>0</v>
      </c>
    </row>
    <row r="71" spans="2:37" ht="18.75" thickBot="1" x14ac:dyDescent="0.3">
      <c r="B71" s="169">
        <f>payesh!X7</f>
        <v>20</v>
      </c>
      <c r="C71" s="172">
        <f>payesh!X3</f>
        <v>0</v>
      </c>
      <c r="D71" s="172">
        <f>payesh!X4</f>
        <v>0</v>
      </c>
      <c r="E71" s="172">
        <f>payesh!X5</f>
        <v>0</v>
      </c>
      <c r="F71" s="172">
        <f>payesh!X6</f>
        <v>0</v>
      </c>
      <c r="G71" s="172">
        <f>payesh!X10</f>
        <v>0</v>
      </c>
      <c r="H71" s="172">
        <f>payesh!X13</f>
        <v>0</v>
      </c>
      <c r="I71" s="173">
        <f>payesh!X14</f>
        <v>0</v>
      </c>
      <c r="J71" s="172">
        <f>payesh!X9</f>
        <v>0</v>
      </c>
      <c r="K71" s="172">
        <f>payesh!X18</f>
        <v>0</v>
      </c>
      <c r="L71" s="172">
        <f>payesh!X8</f>
        <v>0</v>
      </c>
      <c r="M71" s="172">
        <f>payesh!X46</f>
        <v>0</v>
      </c>
      <c r="N71" s="173">
        <f>payesh!X17</f>
        <v>0</v>
      </c>
      <c r="O71" s="172">
        <f>payesh!X16</f>
        <v>0</v>
      </c>
      <c r="P71" s="172">
        <f>payesh!X19</f>
        <v>0</v>
      </c>
      <c r="Q71" s="172">
        <f>payesh!X20</f>
        <v>0</v>
      </c>
      <c r="R71" s="172">
        <f>payesh!X21</f>
        <v>0</v>
      </c>
      <c r="S71" s="172">
        <f>payesh!$X$55</f>
        <v>0</v>
      </c>
      <c r="T71" s="187">
        <f>payesh!X64</f>
        <v>0</v>
      </c>
      <c r="U71" s="172">
        <f>payesh!$X$56</f>
        <v>0</v>
      </c>
      <c r="V71" s="172">
        <f>payesh!X65</f>
        <v>0</v>
      </c>
      <c r="W71" s="172">
        <f>payesh!X78</f>
        <v>0</v>
      </c>
      <c r="X71" s="172">
        <f>payesh!X79</f>
        <v>0</v>
      </c>
      <c r="Y71" s="172">
        <f>payesh!$X$83</f>
        <v>0</v>
      </c>
      <c r="Z71" s="172">
        <f>payesh!$X$84</f>
        <v>0</v>
      </c>
      <c r="AA71" s="172">
        <f>payesh!X86</f>
        <v>0</v>
      </c>
      <c r="AB71" s="172">
        <f>payesh!X153</f>
        <v>0</v>
      </c>
      <c r="AC71" s="172">
        <f>payesh!X155</f>
        <v>0</v>
      </c>
      <c r="AD71" s="172">
        <f>payesh!X157</f>
        <v>0</v>
      </c>
      <c r="AE71" s="172">
        <f>payesh!X159</f>
        <v>0</v>
      </c>
      <c r="AF71" s="172">
        <f>payesh!X161</f>
        <v>0</v>
      </c>
      <c r="AG71" s="172">
        <f>payesh!X163</f>
        <v>0</v>
      </c>
      <c r="AH71" s="172">
        <f>payesh!X165</f>
        <v>0</v>
      </c>
      <c r="AI71" s="172">
        <f>payesh!X167</f>
        <v>0</v>
      </c>
      <c r="AJ71" s="172">
        <f>payesh!X169</f>
        <v>0</v>
      </c>
      <c r="AK71" s="175">
        <f>payesh!X171</f>
        <v>0</v>
      </c>
    </row>
    <row r="72" spans="2:37" ht="18.75" thickBot="1" x14ac:dyDescent="0.3">
      <c r="B72" s="176">
        <f>payesh!Y7</f>
        <v>21</v>
      </c>
      <c r="C72" s="164">
        <f>payesh!Y3</f>
        <v>0</v>
      </c>
      <c r="D72" s="164">
        <f>payesh!Y4</f>
        <v>0</v>
      </c>
      <c r="E72" s="164">
        <f>payesh!Y5</f>
        <v>0</v>
      </c>
      <c r="F72" s="164">
        <f>payesh!Y6</f>
        <v>0</v>
      </c>
      <c r="G72" s="164">
        <f>payesh!Y10</f>
        <v>0</v>
      </c>
      <c r="H72" s="164">
        <f>payesh!Y13</f>
        <v>0</v>
      </c>
      <c r="I72" s="165">
        <f>payesh!Y14</f>
        <v>0</v>
      </c>
      <c r="J72" s="164">
        <f>payesh!Y9</f>
        <v>0</v>
      </c>
      <c r="K72" s="164">
        <f>payesh!Y18</f>
        <v>0</v>
      </c>
      <c r="L72" s="164">
        <f>payesh!Y8</f>
        <v>0</v>
      </c>
      <c r="M72" s="164">
        <f>payesh!Y46</f>
        <v>0</v>
      </c>
      <c r="N72" s="165">
        <f>payesh!Y17</f>
        <v>0</v>
      </c>
      <c r="O72" s="164">
        <f>payesh!Y16</f>
        <v>0</v>
      </c>
      <c r="P72" s="164">
        <f>payesh!Y19</f>
        <v>0</v>
      </c>
      <c r="Q72" s="164">
        <f>payesh!Y20</f>
        <v>0</v>
      </c>
      <c r="R72" s="164">
        <f>payesh!Y21</f>
        <v>0</v>
      </c>
      <c r="S72" s="164">
        <f>payesh!$Y$55</f>
        <v>0</v>
      </c>
      <c r="T72" s="186">
        <f>payesh!Y64</f>
        <v>0</v>
      </c>
      <c r="U72" s="164">
        <f>payesh!$Y$56</f>
        <v>0</v>
      </c>
      <c r="V72" s="164">
        <f>payesh!Y65</f>
        <v>0</v>
      </c>
      <c r="W72" s="164">
        <f>payesh!Y78</f>
        <v>0</v>
      </c>
      <c r="X72" s="164">
        <f>payesh!Y79</f>
        <v>0</v>
      </c>
      <c r="Y72" s="164">
        <f>payesh!$Y$83</f>
        <v>0</v>
      </c>
      <c r="Z72" s="164">
        <f>payesh!$Y$84</f>
        <v>0</v>
      </c>
      <c r="AA72" s="164">
        <f>payesh!Y86</f>
        <v>0</v>
      </c>
      <c r="AB72" s="164">
        <f>payesh!Y153</f>
        <v>0</v>
      </c>
      <c r="AC72" s="164">
        <f>payesh!Y155</f>
        <v>0</v>
      </c>
      <c r="AD72" s="164">
        <f>payesh!Y157</f>
        <v>0</v>
      </c>
      <c r="AE72" s="164">
        <f>payesh!Y159</f>
        <v>0</v>
      </c>
      <c r="AF72" s="164">
        <f>payesh!Y161</f>
        <v>0</v>
      </c>
      <c r="AG72" s="164">
        <f>payesh!Y163</f>
        <v>0</v>
      </c>
      <c r="AH72" s="164">
        <f>payesh!Y165</f>
        <v>0</v>
      </c>
      <c r="AI72" s="164">
        <f>payesh!Y167</f>
        <v>0</v>
      </c>
      <c r="AJ72" s="164">
        <f>payesh!Y169</f>
        <v>0</v>
      </c>
      <c r="AK72" s="167">
        <f>payesh!Y171</f>
        <v>0</v>
      </c>
    </row>
    <row r="73" spans="2:37" ht="18.75" thickBot="1" x14ac:dyDescent="0.3">
      <c r="B73" s="169">
        <f>payesh!Z7</f>
        <v>22</v>
      </c>
      <c r="C73" s="172">
        <f>payesh!Z3</f>
        <v>0</v>
      </c>
      <c r="D73" s="172">
        <f>payesh!Z4</f>
        <v>0</v>
      </c>
      <c r="E73" s="172">
        <f>payesh!Z5</f>
        <v>0</v>
      </c>
      <c r="F73" s="172">
        <f>payesh!Z6</f>
        <v>0</v>
      </c>
      <c r="G73" s="172">
        <f>payesh!Z10</f>
        <v>0</v>
      </c>
      <c r="H73" s="172">
        <f>payesh!Z13</f>
        <v>0</v>
      </c>
      <c r="I73" s="173">
        <f>payesh!Z14</f>
        <v>0</v>
      </c>
      <c r="J73" s="172">
        <f>payesh!Z9</f>
        <v>0</v>
      </c>
      <c r="K73" s="172">
        <f>payesh!Z18</f>
        <v>0</v>
      </c>
      <c r="L73" s="172">
        <f>payesh!Z8</f>
        <v>0</v>
      </c>
      <c r="M73" s="172">
        <f>payesh!Z46</f>
        <v>0</v>
      </c>
      <c r="N73" s="173">
        <f>payesh!Z17</f>
        <v>0</v>
      </c>
      <c r="O73" s="172">
        <f>payesh!Z16</f>
        <v>0</v>
      </c>
      <c r="P73" s="172">
        <f>payesh!Z19</f>
        <v>0</v>
      </c>
      <c r="Q73" s="172">
        <f>payesh!Z20</f>
        <v>0</v>
      </c>
      <c r="R73" s="172">
        <f>payesh!Z21</f>
        <v>0</v>
      </c>
      <c r="S73" s="172">
        <f>payesh!$Z$55</f>
        <v>0</v>
      </c>
      <c r="T73" s="187">
        <f>payesh!Z64</f>
        <v>0</v>
      </c>
      <c r="U73" s="172">
        <f>payesh!$Z$56</f>
        <v>0</v>
      </c>
      <c r="V73" s="172">
        <f>payesh!Z65</f>
        <v>0</v>
      </c>
      <c r="W73" s="172">
        <f>payesh!Z78</f>
        <v>0</v>
      </c>
      <c r="X73" s="172">
        <f>payesh!Z79</f>
        <v>0</v>
      </c>
      <c r="Y73" s="172">
        <f>payesh!$Z$83</f>
        <v>0</v>
      </c>
      <c r="Z73" s="172">
        <f>payesh!$Z$84</f>
        <v>0</v>
      </c>
      <c r="AA73" s="172">
        <f>payesh!Z86</f>
        <v>0</v>
      </c>
      <c r="AB73" s="172">
        <f>payesh!Z153</f>
        <v>0</v>
      </c>
      <c r="AC73" s="172">
        <f>payesh!Z155</f>
        <v>0</v>
      </c>
      <c r="AD73" s="172">
        <f>payesh!Z157</f>
        <v>0</v>
      </c>
      <c r="AE73" s="172">
        <f>payesh!Z159</f>
        <v>0</v>
      </c>
      <c r="AF73" s="172">
        <f>payesh!Z161</f>
        <v>0</v>
      </c>
      <c r="AG73" s="172">
        <f>payesh!Z163</f>
        <v>0</v>
      </c>
      <c r="AH73" s="172">
        <f>payesh!Z165</f>
        <v>0</v>
      </c>
      <c r="AI73" s="172">
        <f>payesh!Z167</f>
        <v>0</v>
      </c>
      <c r="AJ73" s="172">
        <f>payesh!Z169</f>
        <v>0</v>
      </c>
      <c r="AK73" s="175">
        <f>payesh!Z171</f>
        <v>0</v>
      </c>
    </row>
    <row r="74" spans="2:37" ht="18.75" thickBot="1" x14ac:dyDescent="0.3">
      <c r="B74" s="176">
        <f>payesh!AA7</f>
        <v>23</v>
      </c>
      <c r="C74" s="164">
        <f>payesh!AA3</f>
        <v>0</v>
      </c>
      <c r="D74" s="164">
        <f>payesh!AA4</f>
        <v>0</v>
      </c>
      <c r="E74" s="164">
        <f>payesh!AA5</f>
        <v>0</v>
      </c>
      <c r="F74" s="164">
        <f>payesh!AA6</f>
        <v>0</v>
      </c>
      <c r="G74" s="164">
        <f>payesh!AA10</f>
        <v>0</v>
      </c>
      <c r="H74" s="164">
        <f>payesh!AA13</f>
        <v>0</v>
      </c>
      <c r="I74" s="165">
        <f>payesh!AA14</f>
        <v>0</v>
      </c>
      <c r="J74" s="164">
        <f>payesh!AA9</f>
        <v>0</v>
      </c>
      <c r="K74" s="164">
        <f>payesh!AA18</f>
        <v>0</v>
      </c>
      <c r="L74" s="164">
        <f>payesh!AA8</f>
        <v>0</v>
      </c>
      <c r="M74" s="164">
        <f>payesh!AA46</f>
        <v>0</v>
      </c>
      <c r="N74" s="165">
        <f>payesh!AA17</f>
        <v>0</v>
      </c>
      <c r="O74" s="164">
        <f>payesh!AA16</f>
        <v>0</v>
      </c>
      <c r="P74" s="164">
        <f>payesh!AA19</f>
        <v>0</v>
      </c>
      <c r="Q74" s="164">
        <f>payesh!AA20</f>
        <v>0</v>
      </c>
      <c r="R74" s="164">
        <f>payesh!AA21</f>
        <v>0</v>
      </c>
      <c r="S74" s="164">
        <f>payesh!$AA$55</f>
        <v>0</v>
      </c>
      <c r="T74" s="186">
        <f>payesh!AA64</f>
        <v>0</v>
      </c>
      <c r="U74" s="164">
        <f>payesh!$AA$56</f>
        <v>0</v>
      </c>
      <c r="V74" s="164">
        <f>payesh!AA65</f>
        <v>0</v>
      </c>
      <c r="W74" s="164">
        <f>payesh!AA78</f>
        <v>0</v>
      </c>
      <c r="X74" s="164">
        <f>payesh!AA79</f>
        <v>0</v>
      </c>
      <c r="Y74" s="164">
        <f>payesh!$AA$83</f>
        <v>0</v>
      </c>
      <c r="Z74" s="164">
        <f>payesh!$AA$84</f>
        <v>0</v>
      </c>
      <c r="AA74" s="164">
        <f>payesh!AA86</f>
        <v>0</v>
      </c>
      <c r="AB74" s="164">
        <f>payesh!AA153</f>
        <v>0</v>
      </c>
      <c r="AC74" s="164">
        <f>payesh!AA155</f>
        <v>0</v>
      </c>
      <c r="AD74" s="164">
        <f>payesh!AA157</f>
        <v>0</v>
      </c>
      <c r="AE74" s="164">
        <f>payesh!AA159</f>
        <v>0</v>
      </c>
      <c r="AF74" s="164">
        <f>payesh!AA161</f>
        <v>0</v>
      </c>
      <c r="AG74" s="164">
        <f>payesh!AA163</f>
        <v>0</v>
      </c>
      <c r="AH74" s="164">
        <f>payesh!AA165</f>
        <v>0</v>
      </c>
      <c r="AI74" s="164">
        <f>payesh!AA167</f>
        <v>0</v>
      </c>
      <c r="AJ74" s="164">
        <f>payesh!AA169</f>
        <v>0</v>
      </c>
      <c r="AK74" s="167">
        <f>payesh!AA171</f>
        <v>0</v>
      </c>
    </row>
    <row r="75" spans="2:37" ht="18.75" thickBot="1" x14ac:dyDescent="0.3">
      <c r="B75" s="169">
        <f>payesh!AB7</f>
        <v>24</v>
      </c>
      <c r="C75" s="172">
        <f>payesh!AB3</f>
        <v>0</v>
      </c>
      <c r="D75" s="172">
        <f>payesh!AB4</f>
        <v>0</v>
      </c>
      <c r="E75" s="172">
        <f>payesh!AB5</f>
        <v>0</v>
      </c>
      <c r="F75" s="172">
        <f>payesh!AB6</f>
        <v>0</v>
      </c>
      <c r="G75" s="172">
        <f>payesh!AB10</f>
        <v>0</v>
      </c>
      <c r="H75" s="172">
        <f>payesh!AB13</f>
        <v>0</v>
      </c>
      <c r="I75" s="173">
        <f>payesh!AB14</f>
        <v>0</v>
      </c>
      <c r="J75" s="172">
        <f>payesh!AB9</f>
        <v>0</v>
      </c>
      <c r="K75" s="172">
        <f>payesh!AB18</f>
        <v>0</v>
      </c>
      <c r="L75" s="172">
        <f>payesh!AB8</f>
        <v>0</v>
      </c>
      <c r="M75" s="172">
        <f>payesh!AB46</f>
        <v>0</v>
      </c>
      <c r="N75" s="173">
        <f>payesh!AB17</f>
        <v>0</v>
      </c>
      <c r="O75" s="172">
        <f>payesh!AB16</f>
        <v>0</v>
      </c>
      <c r="P75" s="172">
        <f>payesh!AB19</f>
        <v>0</v>
      </c>
      <c r="Q75" s="172">
        <f>payesh!AB20</f>
        <v>0</v>
      </c>
      <c r="R75" s="172">
        <f>payesh!AB21</f>
        <v>0</v>
      </c>
      <c r="S75" s="172">
        <f>payesh!$AB$55</f>
        <v>0</v>
      </c>
      <c r="T75" s="187">
        <f>payesh!AB64</f>
        <v>0</v>
      </c>
      <c r="U75" s="172">
        <f>payesh!$AB$56</f>
        <v>0</v>
      </c>
      <c r="V75" s="172">
        <f>payesh!AB65</f>
        <v>0</v>
      </c>
      <c r="W75" s="172">
        <f>payesh!AB78</f>
        <v>0</v>
      </c>
      <c r="X75" s="172">
        <f>payesh!AB79</f>
        <v>0</v>
      </c>
      <c r="Y75" s="172">
        <f>payesh!$AB$83</f>
        <v>0</v>
      </c>
      <c r="Z75" s="172">
        <f>payesh!$AB$84</f>
        <v>0</v>
      </c>
      <c r="AA75" s="172">
        <f>payesh!AB86</f>
        <v>0</v>
      </c>
      <c r="AB75" s="172">
        <f>payesh!AB153</f>
        <v>0</v>
      </c>
      <c r="AC75" s="172">
        <f>payesh!AB155</f>
        <v>0</v>
      </c>
      <c r="AD75" s="172">
        <f>payesh!AB157</f>
        <v>0</v>
      </c>
      <c r="AE75" s="172">
        <f>payesh!AB159</f>
        <v>0</v>
      </c>
      <c r="AF75" s="172">
        <f>payesh!AB161</f>
        <v>0</v>
      </c>
      <c r="AG75" s="172">
        <f>payesh!AB163</f>
        <v>0</v>
      </c>
      <c r="AH75" s="172">
        <f>payesh!AB165</f>
        <v>0</v>
      </c>
      <c r="AI75" s="172">
        <f>payesh!AB167</f>
        <v>0</v>
      </c>
      <c r="AJ75" s="172">
        <f>payesh!AB169</f>
        <v>0</v>
      </c>
      <c r="AK75" s="175">
        <f>payesh!AB171</f>
        <v>0</v>
      </c>
    </row>
    <row r="76" spans="2:37" ht="18.75" thickBot="1" x14ac:dyDescent="0.3">
      <c r="B76" s="176">
        <f>payesh!AC7</f>
        <v>25</v>
      </c>
      <c r="C76" s="164">
        <f>payesh!AC3</f>
        <v>0</v>
      </c>
      <c r="D76" s="164">
        <f>payesh!AC4</f>
        <v>0</v>
      </c>
      <c r="E76" s="164">
        <f>payesh!AC5</f>
        <v>0</v>
      </c>
      <c r="F76" s="164">
        <f>payesh!AC6</f>
        <v>0</v>
      </c>
      <c r="G76" s="164">
        <f>payesh!AC10</f>
        <v>0</v>
      </c>
      <c r="H76" s="164">
        <f>payesh!AC13</f>
        <v>0</v>
      </c>
      <c r="I76" s="165">
        <f>payesh!AC14</f>
        <v>0</v>
      </c>
      <c r="J76" s="164">
        <f>payesh!AC9</f>
        <v>0</v>
      </c>
      <c r="K76" s="164">
        <f>payesh!AC18</f>
        <v>0</v>
      </c>
      <c r="L76" s="164">
        <f>payesh!AC8</f>
        <v>0</v>
      </c>
      <c r="M76" s="164">
        <f>payesh!AC46</f>
        <v>0</v>
      </c>
      <c r="N76" s="165">
        <f>payesh!AC17</f>
        <v>0</v>
      </c>
      <c r="O76" s="164">
        <f>payesh!AC16</f>
        <v>0</v>
      </c>
      <c r="P76" s="164">
        <f>payesh!AC19</f>
        <v>0</v>
      </c>
      <c r="Q76" s="164">
        <f>payesh!AC20</f>
        <v>0</v>
      </c>
      <c r="R76" s="164">
        <f>payesh!AC21</f>
        <v>0</v>
      </c>
      <c r="S76" s="164">
        <f>payesh!$AC$55</f>
        <v>0</v>
      </c>
      <c r="T76" s="186">
        <f>payesh!AC64</f>
        <v>0</v>
      </c>
      <c r="U76" s="164">
        <f>payesh!$AC$56</f>
        <v>0</v>
      </c>
      <c r="V76" s="164">
        <f>payesh!AC65</f>
        <v>0</v>
      </c>
      <c r="W76" s="164">
        <f>payesh!AC78</f>
        <v>0</v>
      </c>
      <c r="X76" s="164">
        <f>payesh!AC79</f>
        <v>0</v>
      </c>
      <c r="Y76" s="164">
        <f>payesh!$AC$83</f>
        <v>0</v>
      </c>
      <c r="Z76" s="164">
        <f>payesh!$AC$84</f>
        <v>0</v>
      </c>
      <c r="AA76" s="164">
        <f>payesh!AC86</f>
        <v>0</v>
      </c>
      <c r="AB76" s="164">
        <f>payesh!AC153</f>
        <v>0</v>
      </c>
      <c r="AC76" s="164">
        <f>payesh!AC155</f>
        <v>0</v>
      </c>
      <c r="AD76" s="164">
        <f>payesh!AC157</f>
        <v>0</v>
      </c>
      <c r="AE76" s="164">
        <f>payesh!AC159</f>
        <v>0</v>
      </c>
      <c r="AF76" s="164">
        <f>payesh!AC161</f>
        <v>0</v>
      </c>
      <c r="AG76" s="164">
        <f>payesh!AC163</f>
        <v>0</v>
      </c>
      <c r="AH76" s="164">
        <f>payesh!AC165</f>
        <v>0</v>
      </c>
      <c r="AI76" s="164">
        <f>payesh!AC167</f>
        <v>0</v>
      </c>
      <c r="AJ76" s="164">
        <f>payesh!AC169</f>
        <v>0</v>
      </c>
      <c r="AK76" s="167">
        <f>payesh!AC171</f>
        <v>0</v>
      </c>
    </row>
    <row r="77" spans="2:37" ht="18.75" thickBot="1" x14ac:dyDescent="0.3">
      <c r="B77" s="169">
        <f>payesh!AD7</f>
        <v>26</v>
      </c>
      <c r="C77" s="172">
        <f>payesh!AD3</f>
        <v>0</v>
      </c>
      <c r="D77" s="172">
        <f>payesh!AD4</f>
        <v>0</v>
      </c>
      <c r="E77" s="172">
        <f>payesh!AD5</f>
        <v>0</v>
      </c>
      <c r="F77" s="172">
        <f>payesh!AD6</f>
        <v>0</v>
      </c>
      <c r="G77" s="172">
        <f>payesh!AD10</f>
        <v>0</v>
      </c>
      <c r="H77" s="172">
        <f>payesh!AD13</f>
        <v>0</v>
      </c>
      <c r="I77" s="173">
        <f>payesh!AD14</f>
        <v>0</v>
      </c>
      <c r="J77" s="172">
        <f>payesh!AD9</f>
        <v>0</v>
      </c>
      <c r="K77" s="172">
        <f>payesh!AD18</f>
        <v>0</v>
      </c>
      <c r="L77" s="172">
        <f>payesh!AD8</f>
        <v>0</v>
      </c>
      <c r="M77" s="172">
        <f>payesh!AD46</f>
        <v>0</v>
      </c>
      <c r="N77" s="173">
        <f>payesh!AD17</f>
        <v>0</v>
      </c>
      <c r="O77" s="172">
        <f>payesh!AD16</f>
        <v>0</v>
      </c>
      <c r="P77" s="172">
        <f>payesh!AD19</f>
        <v>0</v>
      </c>
      <c r="Q77" s="172">
        <f>payesh!AD20</f>
        <v>0</v>
      </c>
      <c r="R77" s="172">
        <f>payesh!AD21</f>
        <v>0</v>
      </c>
      <c r="S77" s="172">
        <f>payesh!$AD$55</f>
        <v>0</v>
      </c>
      <c r="T77" s="187">
        <f>payesh!AD64</f>
        <v>0</v>
      </c>
      <c r="U77" s="172">
        <f>payesh!$AD$56</f>
        <v>0</v>
      </c>
      <c r="V77" s="172">
        <f>payesh!AD65</f>
        <v>0</v>
      </c>
      <c r="W77" s="172">
        <f>payesh!AD78</f>
        <v>0</v>
      </c>
      <c r="X77" s="172">
        <f>payesh!AD79</f>
        <v>0</v>
      </c>
      <c r="Y77" s="172">
        <f>payesh!$AD$83</f>
        <v>0</v>
      </c>
      <c r="Z77" s="172">
        <f>payesh!$AD$84</f>
        <v>0</v>
      </c>
      <c r="AA77" s="172">
        <f>payesh!AD86</f>
        <v>0</v>
      </c>
      <c r="AB77" s="172">
        <f>payesh!AD153</f>
        <v>0</v>
      </c>
      <c r="AC77" s="172">
        <f>payesh!AD155</f>
        <v>0</v>
      </c>
      <c r="AD77" s="172">
        <f>payesh!AD157</f>
        <v>0</v>
      </c>
      <c r="AE77" s="172">
        <f>payesh!AD159</f>
        <v>0</v>
      </c>
      <c r="AF77" s="172">
        <f>payesh!AD161</f>
        <v>0</v>
      </c>
      <c r="AG77" s="172">
        <f>payesh!AD163</f>
        <v>0</v>
      </c>
      <c r="AH77" s="172">
        <f>payesh!AD165</f>
        <v>0</v>
      </c>
      <c r="AI77" s="172">
        <f>payesh!AD167</f>
        <v>0</v>
      </c>
      <c r="AJ77" s="172">
        <f>payesh!AD169</f>
        <v>0</v>
      </c>
      <c r="AK77" s="175">
        <f>payesh!AD171</f>
        <v>0</v>
      </c>
    </row>
    <row r="78" spans="2:37" ht="18.75" thickBot="1" x14ac:dyDescent="0.3">
      <c r="B78" s="176">
        <f>payesh!AE7</f>
        <v>27</v>
      </c>
      <c r="C78" s="164">
        <f>payesh!AE3</f>
        <v>0</v>
      </c>
      <c r="D78" s="164">
        <f>payesh!AE4</f>
        <v>0</v>
      </c>
      <c r="E78" s="164">
        <f>payesh!AE5</f>
        <v>0</v>
      </c>
      <c r="F78" s="164">
        <f>payesh!AE6</f>
        <v>0</v>
      </c>
      <c r="G78" s="164">
        <f>payesh!AE10</f>
        <v>0</v>
      </c>
      <c r="H78" s="164">
        <f>payesh!AE13</f>
        <v>0</v>
      </c>
      <c r="I78" s="165">
        <f>payesh!AE14</f>
        <v>0</v>
      </c>
      <c r="J78" s="164">
        <f>payesh!AE9</f>
        <v>0</v>
      </c>
      <c r="K78" s="164">
        <f>payesh!AE18</f>
        <v>0</v>
      </c>
      <c r="L78" s="164">
        <f>payesh!AE8</f>
        <v>0</v>
      </c>
      <c r="M78" s="164">
        <f>payesh!AE46</f>
        <v>0</v>
      </c>
      <c r="N78" s="165">
        <f>payesh!AE17</f>
        <v>0</v>
      </c>
      <c r="O78" s="164">
        <f>payesh!AE16</f>
        <v>0</v>
      </c>
      <c r="P78" s="164">
        <f>payesh!AE19</f>
        <v>0</v>
      </c>
      <c r="Q78" s="164">
        <f>payesh!AE20</f>
        <v>0</v>
      </c>
      <c r="R78" s="164">
        <f>payesh!AE21</f>
        <v>0</v>
      </c>
      <c r="S78" s="164">
        <f>payesh!$AE$55</f>
        <v>0</v>
      </c>
      <c r="T78" s="186">
        <f>payesh!AE64</f>
        <v>0</v>
      </c>
      <c r="U78" s="164">
        <f>payesh!$AE$56</f>
        <v>0</v>
      </c>
      <c r="V78" s="164">
        <f>payesh!AE65</f>
        <v>0</v>
      </c>
      <c r="W78" s="164">
        <f>payesh!AE78</f>
        <v>0</v>
      </c>
      <c r="X78" s="164">
        <f>payesh!AE79</f>
        <v>0</v>
      </c>
      <c r="Y78" s="164">
        <f>payesh!$AE$83</f>
        <v>0</v>
      </c>
      <c r="Z78" s="164">
        <f>payesh!$AE$84</f>
        <v>0</v>
      </c>
      <c r="AA78" s="164">
        <f>payesh!AE86</f>
        <v>0</v>
      </c>
      <c r="AB78" s="164">
        <f>payesh!AE153</f>
        <v>0</v>
      </c>
      <c r="AC78" s="164">
        <f>payesh!AE155</f>
        <v>0</v>
      </c>
      <c r="AD78" s="164">
        <f>payesh!AE157</f>
        <v>0</v>
      </c>
      <c r="AE78" s="164">
        <f>payesh!AE159</f>
        <v>0</v>
      </c>
      <c r="AF78" s="164">
        <f>payesh!AE161</f>
        <v>0</v>
      </c>
      <c r="AG78" s="164">
        <f>payesh!AE163</f>
        <v>0</v>
      </c>
      <c r="AH78" s="164">
        <f>payesh!AE165</f>
        <v>0</v>
      </c>
      <c r="AI78" s="164">
        <f>payesh!AE167</f>
        <v>0</v>
      </c>
      <c r="AJ78" s="164">
        <f>payesh!AE169</f>
        <v>0</v>
      </c>
      <c r="AK78" s="167">
        <f>payesh!AE171</f>
        <v>0</v>
      </c>
    </row>
    <row r="79" spans="2:37" ht="18.75" thickBot="1" x14ac:dyDescent="0.3">
      <c r="B79" s="169">
        <f>payesh!AF7</f>
        <v>28</v>
      </c>
      <c r="C79" s="172">
        <f>payesh!AF3</f>
        <v>0</v>
      </c>
      <c r="D79" s="172">
        <f>payesh!AF4</f>
        <v>0</v>
      </c>
      <c r="E79" s="172">
        <f>payesh!AF5</f>
        <v>0</v>
      </c>
      <c r="F79" s="172">
        <f>payesh!AF6</f>
        <v>0</v>
      </c>
      <c r="G79" s="172">
        <f>payesh!AF10</f>
        <v>0</v>
      </c>
      <c r="H79" s="172">
        <f>payesh!AF13</f>
        <v>0</v>
      </c>
      <c r="I79" s="173">
        <f>payesh!AF14</f>
        <v>0</v>
      </c>
      <c r="J79" s="172">
        <f>payesh!AF9</f>
        <v>0</v>
      </c>
      <c r="K79" s="172">
        <f>payesh!AF18</f>
        <v>0</v>
      </c>
      <c r="L79" s="172">
        <f>payesh!AF8</f>
        <v>0</v>
      </c>
      <c r="M79" s="172">
        <f>payesh!AF46</f>
        <v>0</v>
      </c>
      <c r="N79" s="173">
        <f>payesh!AF17</f>
        <v>0</v>
      </c>
      <c r="O79" s="172">
        <f>payesh!AF16</f>
        <v>0</v>
      </c>
      <c r="P79" s="172">
        <f>payesh!AF19</f>
        <v>0</v>
      </c>
      <c r="Q79" s="172">
        <f>payesh!AF20</f>
        <v>0</v>
      </c>
      <c r="R79" s="172">
        <f>payesh!AF21</f>
        <v>0</v>
      </c>
      <c r="S79" s="172">
        <f>payesh!$AF$55</f>
        <v>0</v>
      </c>
      <c r="T79" s="187">
        <f>payesh!AF64</f>
        <v>0</v>
      </c>
      <c r="U79" s="172">
        <f>payesh!$AF$56</f>
        <v>0</v>
      </c>
      <c r="V79" s="172">
        <f>payesh!AF65</f>
        <v>0</v>
      </c>
      <c r="W79" s="172">
        <f>payesh!AF78</f>
        <v>0</v>
      </c>
      <c r="X79" s="172">
        <f>payesh!AF79</f>
        <v>0</v>
      </c>
      <c r="Y79" s="172">
        <f>payesh!$AF$83</f>
        <v>0</v>
      </c>
      <c r="Z79" s="172">
        <f>payesh!$AF$84</f>
        <v>0</v>
      </c>
      <c r="AA79" s="172">
        <f>payesh!AF86</f>
        <v>0</v>
      </c>
      <c r="AB79" s="172">
        <f>payesh!AF153</f>
        <v>0</v>
      </c>
      <c r="AC79" s="172">
        <f>payesh!AF155</f>
        <v>0</v>
      </c>
      <c r="AD79" s="172">
        <f>payesh!AF157</f>
        <v>0</v>
      </c>
      <c r="AE79" s="172">
        <f>payesh!AF159</f>
        <v>0</v>
      </c>
      <c r="AF79" s="172">
        <f>payesh!AF161</f>
        <v>0</v>
      </c>
      <c r="AG79" s="172">
        <f>payesh!AF163</f>
        <v>0</v>
      </c>
      <c r="AH79" s="172">
        <f>payesh!AF165</f>
        <v>0</v>
      </c>
      <c r="AI79" s="172">
        <f>payesh!AF167</f>
        <v>0</v>
      </c>
      <c r="AJ79" s="172">
        <f>payesh!AF169</f>
        <v>0</v>
      </c>
      <c r="AK79" s="175">
        <f>payesh!AF171</f>
        <v>0</v>
      </c>
    </row>
    <row r="80" spans="2:37" ht="18.75" thickBot="1" x14ac:dyDescent="0.3">
      <c r="B80" s="176">
        <f>payesh!AG7</f>
        <v>29</v>
      </c>
      <c r="C80" s="164">
        <f>payesh!AG3</f>
        <v>0</v>
      </c>
      <c r="D80" s="164">
        <f>payesh!AG4</f>
        <v>0</v>
      </c>
      <c r="E80" s="164">
        <f>payesh!AG5</f>
        <v>0</v>
      </c>
      <c r="F80" s="164">
        <f>payesh!AG6</f>
        <v>0</v>
      </c>
      <c r="G80" s="164">
        <f>payesh!AG10</f>
        <v>0</v>
      </c>
      <c r="H80" s="164">
        <f>payesh!AG13</f>
        <v>0</v>
      </c>
      <c r="I80" s="165">
        <f>payesh!AG14</f>
        <v>0</v>
      </c>
      <c r="J80" s="164">
        <f>payesh!AG9</f>
        <v>0</v>
      </c>
      <c r="K80" s="164">
        <f>payesh!AG18</f>
        <v>0</v>
      </c>
      <c r="L80" s="164">
        <f>payesh!AG8</f>
        <v>0</v>
      </c>
      <c r="M80" s="164">
        <f>payesh!AG46</f>
        <v>0</v>
      </c>
      <c r="N80" s="165">
        <f>payesh!AG17</f>
        <v>0</v>
      </c>
      <c r="O80" s="164">
        <f>payesh!AG16</f>
        <v>0</v>
      </c>
      <c r="P80" s="164">
        <f>payesh!AG19</f>
        <v>0</v>
      </c>
      <c r="Q80" s="164">
        <f>payesh!AG20</f>
        <v>0</v>
      </c>
      <c r="R80" s="164">
        <f>payesh!AG21</f>
        <v>0</v>
      </c>
      <c r="S80" s="164">
        <f>payesh!$AG$55</f>
        <v>0</v>
      </c>
      <c r="T80" s="186">
        <f>payesh!AG64</f>
        <v>0</v>
      </c>
      <c r="U80" s="164">
        <f>payesh!$AG$56</f>
        <v>0</v>
      </c>
      <c r="V80" s="164">
        <f>payesh!AG65</f>
        <v>0</v>
      </c>
      <c r="W80" s="164">
        <f>payesh!AG78</f>
        <v>0</v>
      </c>
      <c r="X80" s="164">
        <f>payesh!AG79</f>
        <v>0</v>
      </c>
      <c r="Y80" s="164">
        <f>payesh!$AG$83</f>
        <v>0</v>
      </c>
      <c r="Z80" s="164">
        <f>payesh!$AG$84</f>
        <v>0</v>
      </c>
      <c r="AA80" s="164">
        <f>payesh!AG86</f>
        <v>0</v>
      </c>
      <c r="AB80" s="164">
        <f>payesh!AG153</f>
        <v>0</v>
      </c>
      <c r="AC80" s="164">
        <f>payesh!AG155</f>
        <v>0</v>
      </c>
      <c r="AD80" s="164">
        <f>payesh!AG157</f>
        <v>0</v>
      </c>
      <c r="AE80" s="164">
        <f>payesh!AG159</f>
        <v>0</v>
      </c>
      <c r="AF80" s="164">
        <f>payesh!AG161</f>
        <v>0</v>
      </c>
      <c r="AG80" s="164">
        <f>payesh!AG163</f>
        <v>0</v>
      </c>
      <c r="AH80" s="164">
        <f>payesh!AG165</f>
        <v>0</v>
      </c>
      <c r="AI80" s="164">
        <f>payesh!AG167</f>
        <v>0</v>
      </c>
      <c r="AJ80" s="164">
        <f>payesh!AG169</f>
        <v>0</v>
      </c>
      <c r="AK80" s="167">
        <f>payesh!AG171</f>
        <v>0</v>
      </c>
    </row>
    <row r="81" spans="2:37" ht="18.75" thickBot="1" x14ac:dyDescent="0.3">
      <c r="B81" s="169">
        <f>payesh!AH7</f>
        <v>30</v>
      </c>
      <c r="C81" s="172">
        <f>payesh!AH3</f>
        <v>0</v>
      </c>
      <c r="D81" s="172">
        <f>payesh!AH4</f>
        <v>0</v>
      </c>
      <c r="E81" s="172">
        <f>payesh!AH5</f>
        <v>0</v>
      </c>
      <c r="F81" s="172">
        <f>payesh!AH6</f>
        <v>0</v>
      </c>
      <c r="G81" s="172">
        <f>payesh!AH10</f>
        <v>0</v>
      </c>
      <c r="H81" s="172">
        <f>payesh!AH13</f>
        <v>0</v>
      </c>
      <c r="I81" s="173">
        <f>payesh!AH14</f>
        <v>0</v>
      </c>
      <c r="J81" s="172">
        <f>payesh!AH9</f>
        <v>0</v>
      </c>
      <c r="K81" s="172">
        <f>payesh!AH18</f>
        <v>0</v>
      </c>
      <c r="L81" s="172">
        <f>payesh!AH8</f>
        <v>0</v>
      </c>
      <c r="M81" s="172">
        <f>payesh!AH46</f>
        <v>0</v>
      </c>
      <c r="N81" s="173">
        <f>payesh!AH17</f>
        <v>0</v>
      </c>
      <c r="O81" s="172">
        <f>payesh!AH16</f>
        <v>0</v>
      </c>
      <c r="P81" s="172">
        <f>payesh!AH19</f>
        <v>0</v>
      </c>
      <c r="Q81" s="172">
        <f>payesh!AH20</f>
        <v>0</v>
      </c>
      <c r="R81" s="172">
        <f>payesh!AH21</f>
        <v>0</v>
      </c>
      <c r="S81" s="172">
        <f>payesh!$AH$55</f>
        <v>0</v>
      </c>
      <c r="T81" s="187">
        <f>payesh!AH64</f>
        <v>0</v>
      </c>
      <c r="U81" s="172">
        <f>payesh!$AH$56</f>
        <v>0</v>
      </c>
      <c r="V81" s="172">
        <f>payesh!AH65</f>
        <v>0</v>
      </c>
      <c r="W81" s="172">
        <f>payesh!AH78</f>
        <v>0</v>
      </c>
      <c r="X81" s="172">
        <f>payesh!AH79</f>
        <v>0</v>
      </c>
      <c r="Y81" s="172">
        <f>payesh!$AH$83</f>
        <v>0</v>
      </c>
      <c r="Z81" s="172">
        <f>payesh!$AH$84</f>
        <v>0</v>
      </c>
      <c r="AA81" s="172">
        <f>payesh!AH86</f>
        <v>0</v>
      </c>
      <c r="AB81" s="172">
        <f>payesh!AH153</f>
        <v>0</v>
      </c>
      <c r="AC81" s="172">
        <f>payesh!AH155</f>
        <v>0</v>
      </c>
      <c r="AD81" s="172">
        <f>payesh!AH157</f>
        <v>0</v>
      </c>
      <c r="AE81" s="172">
        <f>payesh!AH159</f>
        <v>0</v>
      </c>
      <c r="AF81" s="172">
        <f>payesh!AH161</f>
        <v>0</v>
      </c>
      <c r="AG81" s="172">
        <f>payesh!AH163</f>
        <v>0</v>
      </c>
      <c r="AH81" s="172">
        <f>payesh!AH165</f>
        <v>0</v>
      </c>
      <c r="AI81" s="172">
        <f>payesh!AH167</f>
        <v>0</v>
      </c>
      <c r="AJ81" s="172">
        <f>payesh!AH169</f>
        <v>0</v>
      </c>
      <c r="AK81" s="175">
        <f>payesh!AH171</f>
        <v>0</v>
      </c>
    </row>
    <row r="82" spans="2:37" ht="18.75" thickBot="1" x14ac:dyDescent="0.3">
      <c r="B82" s="176">
        <f>payesh!AI7</f>
        <v>31</v>
      </c>
      <c r="C82" s="164">
        <f>payesh!AI3</f>
        <v>0</v>
      </c>
      <c r="D82" s="164">
        <f>payesh!AI4</f>
        <v>0</v>
      </c>
      <c r="E82" s="164">
        <f>payesh!AI5</f>
        <v>0</v>
      </c>
      <c r="F82" s="164">
        <f>payesh!AI6</f>
        <v>0</v>
      </c>
      <c r="G82" s="164">
        <f>payesh!AI10</f>
        <v>0</v>
      </c>
      <c r="H82" s="164">
        <f>payesh!AI13</f>
        <v>0</v>
      </c>
      <c r="I82" s="165">
        <f>payesh!AI14</f>
        <v>0</v>
      </c>
      <c r="J82" s="164">
        <f>payesh!AI9</f>
        <v>0</v>
      </c>
      <c r="K82" s="164">
        <f>payesh!AI18</f>
        <v>0</v>
      </c>
      <c r="L82" s="164">
        <f>payesh!AI8</f>
        <v>0</v>
      </c>
      <c r="M82" s="164">
        <f>payesh!AI46</f>
        <v>0</v>
      </c>
      <c r="N82" s="165">
        <f>payesh!AI17</f>
        <v>0</v>
      </c>
      <c r="O82" s="164">
        <f>payesh!AI16</f>
        <v>0</v>
      </c>
      <c r="P82" s="164">
        <f>payesh!AI19</f>
        <v>0</v>
      </c>
      <c r="Q82" s="164">
        <f>payesh!AI20</f>
        <v>0</v>
      </c>
      <c r="R82" s="164">
        <f>payesh!AI21</f>
        <v>0</v>
      </c>
      <c r="S82" s="164">
        <f>payesh!$AI$55</f>
        <v>0</v>
      </c>
      <c r="T82" s="186">
        <f>payesh!AI64</f>
        <v>0</v>
      </c>
      <c r="U82" s="164">
        <f>payesh!$AI$56</f>
        <v>0</v>
      </c>
      <c r="V82" s="164">
        <f>payesh!AI65</f>
        <v>0</v>
      </c>
      <c r="W82" s="164">
        <f>payesh!AI78</f>
        <v>0</v>
      </c>
      <c r="X82" s="164">
        <f>payesh!AI79</f>
        <v>0</v>
      </c>
      <c r="Y82" s="164">
        <f>payesh!$AI$83</f>
        <v>0</v>
      </c>
      <c r="Z82" s="164">
        <f>payesh!$AI$84</f>
        <v>0</v>
      </c>
      <c r="AA82" s="164">
        <f>payesh!AI86</f>
        <v>0</v>
      </c>
      <c r="AB82" s="164">
        <f>payesh!AI153</f>
        <v>0</v>
      </c>
      <c r="AC82" s="164">
        <f>payesh!AI155</f>
        <v>0</v>
      </c>
      <c r="AD82" s="164">
        <f>payesh!AI157</f>
        <v>0</v>
      </c>
      <c r="AE82" s="164">
        <f>payesh!AI159</f>
        <v>0</v>
      </c>
      <c r="AF82" s="164">
        <f>payesh!AI161</f>
        <v>0</v>
      </c>
      <c r="AG82" s="164">
        <f>payesh!AI163</f>
        <v>0</v>
      </c>
      <c r="AH82" s="164">
        <f>payesh!AI165</f>
        <v>0</v>
      </c>
      <c r="AI82" s="164">
        <f>payesh!AI167</f>
        <v>0</v>
      </c>
      <c r="AJ82" s="164">
        <f>payesh!AI169</f>
        <v>0</v>
      </c>
      <c r="AK82" s="167">
        <f>payesh!AI171</f>
        <v>0</v>
      </c>
    </row>
    <row r="83" spans="2:37" ht="18.75" thickBot="1" x14ac:dyDescent="0.3">
      <c r="B83" s="169">
        <f>payesh!AJ7</f>
        <v>32</v>
      </c>
      <c r="C83" s="172">
        <f>payesh!AJ3</f>
        <v>0</v>
      </c>
      <c r="D83" s="172">
        <f>payesh!AJ4</f>
        <v>0</v>
      </c>
      <c r="E83" s="172">
        <f>payesh!AJ5</f>
        <v>0</v>
      </c>
      <c r="F83" s="172">
        <f>payesh!AJ6</f>
        <v>0</v>
      </c>
      <c r="G83" s="172">
        <f>payesh!AJ10</f>
        <v>0</v>
      </c>
      <c r="H83" s="172">
        <f>payesh!AJ13</f>
        <v>0</v>
      </c>
      <c r="I83" s="173">
        <f>payesh!AJ14</f>
        <v>0</v>
      </c>
      <c r="J83" s="172">
        <f>payesh!AJ9</f>
        <v>0</v>
      </c>
      <c r="K83" s="172">
        <f>payesh!AJ18</f>
        <v>0</v>
      </c>
      <c r="L83" s="172">
        <f>payesh!AJ8</f>
        <v>0</v>
      </c>
      <c r="M83" s="172">
        <f>payesh!AJ46</f>
        <v>0</v>
      </c>
      <c r="N83" s="173">
        <f>payesh!AJ17</f>
        <v>0</v>
      </c>
      <c r="O83" s="172">
        <f>payesh!AJ16</f>
        <v>0</v>
      </c>
      <c r="P83" s="172">
        <f>payesh!AJ19</f>
        <v>0</v>
      </c>
      <c r="Q83" s="172">
        <f>payesh!AJ20</f>
        <v>0</v>
      </c>
      <c r="R83" s="172">
        <f>payesh!AJ21</f>
        <v>0</v>
      </c>
      <c r="S83" s="172">
        <f>payesh!$AJ$55</f>
        <v>0</v>
      </c>
      <c r="T83" s="187">
        <f>payesh!AJ64</f>
        <v>0</v>
      </c>
      <c r="U83" s="172">
        <f>payesh!$AJ$56</f>
        <v>0</v>
      </c>
      <c r="V83" s="172">
        <f>payesh!AJ65</f>
        <v>0</v>
      </c>
      <c r="W83" s="172">
        <f>payesh!AJ78</f>
        <v>0</v>
      </c>
      <c r="X83" s="172">
        <f>payesh!AJ79</f>
        <v>0</v>
      </c>
      <c r="Y83" s="172">
        <f>payesh!$AJ$83</f>
        <v>0</v>
      </c>
      <c r="Z83" s="172">
        <f>payesh!$AJ$84</f>
        <v>0</v>
      </c>
      <c r="AA83" s="172">
        <f>payesh!AJ86</f>
        <v>0</v>
      </c>
      <c r="AB83" s="172">
        <f>payesh!AJ153</f>
        <v>0</v>
      </c>
      <c r="AC83" s="172">
        <f>payesh!AJ155</f>
        <v>0</v>
      </c>
      <c r="AD83" s="172">
        <f>payesh!AJ157</f>
        <v>0</v>
      </c>
      <c r="AE83" s="172">
        <f>payesh!AJ159</f>
        <v>0</v>
      </c>
      <c r="AF83" s="172">
        <f>payesh!AJ161</f>
        <v>0</v>
      </c>
      <c r="AG83" s="172">
        <f>payesh!AJ163</f>
        <v>0</v>
      </c>
      <c r="AH83" s="172">
        <f>payesh!AJ165</f>
        <v>0</v>
      </c>
      <c r="AI83" s="172">
        <f>payesh!AJ167</f>
        <v>0</v>
      </c>
      <c r="AJ83" s="172">
        <f>payesh!AJ169</f>
        <v>0</v>
      </c>
      <c r="AK83" s="175">
        <f>payesh!AJ171</f>
        <v>0</v>
      </c>
    </row>
  </sheetData>
  <sheetProtection algorithmName="SHA-512" hashValue="UWaCRiH5fzHXJerp5uArADrjSTr6dlbyE9XTJgiwTHBwvWo679m1l8kCwtBJaBM6sgNq+M2rSNXxhfmEtVjOYg==" saltValue="kZ6lMKXlQkyWCpji9d2mm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4" customWidth="1"/>
    <col min="2" max="2" width="16.28515625" style="5" customWidth="1"/>
    <col min="3" max="3" width="8.5703125" style="5" customWidth="1"/>
    <col min="4" max="4" width="44.28515625" style="7" customWidth="1"/>
    <col min="5" max="5" width="14.5703125" style="32" customWidth="1"/>
    <col min="6" max="6" width="10.140625" style="32" customWidth="1"/>
    <col min="7" max="16384" width="9.140625" style="4"/>
  </cols>
  <sheetData>
    <row r="1" spans="2:6" ht="19.5" thickBot="1" x14ac:dyDescent="0.3"/>
    <row r="2" spans="2:6" ht="33.75" customHeight="1" thickBot="1" x14ac:dyDescent="0.3">
      <c r="B2" s="407" t="s">
        <v>89</v>
      </c>
      <c r="C2" s="408"/>
      <c r="D2" s="409"/>
      <c r="E2" s="6" t="s">
        <v>90</v>
      </c>
      <c r="F2" s="33"/>
    </row>
    <row r="3" spans="2:6" ht="15" customHeight="1" x14ac:dyDescent="0.25">
      <c r="B3" s="410" t="s">
        <v>14</v>
      </c>
      <c r="C3" s="411"/>
      <c r="D3" s="8" t="s">
        <v>91</v>
      </c>
      <c r="E3" s="34">
        <f>SUMPRODUCT((payesh!E10:AJ10&lt;&gt;"")/COUNTIF(payesh!E10:AJ10,payesh!E10:AJ10&amp;""))</f>
        <v>1</v>
      </c>
      <c r="F3" s="3"/>
    </row>
    <row r="4" spans="2:6" ht="15" customHeight="1" x14ac:dyDescent="0.25">
      <c r="B4" s="412"/>
      <c r="C4" s="413"/>
      <c r="D4" s="9" t="s">
        <v>92</v>
      </c>
      <c r="E4" s="35">
        <f>SUMPRODUCT((payesh!E11:AJ11&lt;&gt;"")/COUNTIF(payesh!E11:AJ11,payesh!E11:AJ11&amp;""))</f>
        <v>1</v>
      </c>
      <c r="F4" s="3"/>
    </row>
    <row r="5" spans="2:6" ht="15" customHeight="1" thickBot="1" x14ac:dyDescent="0.3">
      <c r="B5" s="414"/>
      <c r="C5" s="415"/>
      <c r="D5" s="10" t="s">
        <v>175</v>
      </c>
      <c r="E5" s="36">
        <f>SUMPRODUCT((payesh!E13:AJ13&lt;&gt;"")/COUNTIF(payesh!E13:AJ13,payesh!E13:AJ13&amp;""))</f>
        <v>1</v>
      </c>
      <c r="F5" s="33"/>
    </row>
    <row r="6" spans="2:6" ht="15" customHeight="1" x14ac:dyDescent="0.25">
      <c r="B6" s="416" t="s">
        <v>11</v>
      </c>
      <c r="C6" s="417"/>
      <c r="D6" s="11" t="s">
        <v>176</v>
      </c>
      <c r="E6" s="37">
        <f>SUMPRODUCT((payesh!E4:AJ4&lt;&gt;"")/COUNTIF(payesh!E4:AJ4,payesh!E4:AJ4&amp;""))</f>
        <v>1</v>
      </c>
      <c r="F6" s="33"/>
    </row>
    <row r="7" spans="2:6" ht="15" customHeight="1" x14ac:dyDescent="0.25">
      <c r="B7" s="418"/>
      <c r="C7" s="419"/>
      <c r="D7" s="11" t="s">
        <v>93</v>
      </c>
      <c r="E7" s="38">
        <f>SUMPRODUCT((payesh!E5:AJ5&lt;&gt;"")/COUNTIF(payesh!E5:AJ5,payesh!E5:AJ5&amp;""))</f>
        <v>10</v>
      </c>
      <c r="F7" s="3"/>
    </row>
    <row r="8" spans="2:6" ht="15" customHeight="1" x14ac:dyDescent="0.25">
      <c r="B8" s="418"/>
      <c r="C8" s="419"/>
      <c r="D8" s="12" t="s">
        <v>177</v>
      </c>
      <c r="E8" s="38">
        <v>0</v>
      </c>
      <c r="F8" s="33"/>
    </row>
    <row r="9" spans="2:6" ht="15" customHeight="1" x14ac:dyDescent="0.25">
      <c r="B9" s="418"/>
      <c r="C9" s="419"/>
      <c r="D9" s="12" t="s">
        <v>94</v>
      </c>
      <c r="E9" s="38">
        <f>COUNT(payesh!E22:AJ22)</f>
        <v>12</v>
      </c>
      <c r="F9" s="3"/>
    </row>
    <row r="10" spans="2:6" ht="15" customHeight="1" x14ac:dyDescent="0.25">
      <c r="B10" s="418"/>
      <c r="C10" s="419"/>
      <c r="D10" s="12" t="s">
        <v>178</v>
      </c>
      <c r="E10" s="38">
        <f>SUM(payesh!E22:AJ22)</f>
        <v>197</v>
      </c>
      <c r="F10" s="33"/>
    </row>
    <row r="11" spans="2:6" ht="15" customHeight="1" x14ac:dyDescent="0.25">
      <c r="B11" s="418"/>
      <c r="C11" s="419"/>
      <c r="D11" s="12" t="s">
        <v>95</v>
      </c>
      <c r="E11" s="38">
        <f>E10/E9</f>
        <v>16.416666666666668</v>
      </c>
      <c r="F11" s="33"/>
    </row>
    <row r="12" spans="2:6" ht="15" customHeight="1" x14ac:dyDescent="0.25">
      <c r="B12" s="418"/>
      <c r="C12" s="419"/>
      <c r="D12" s="12" t="s">
        <v>1</v>
      </c>
      <c r="E12" s="38">
        <f>SUM(payesh!E23:AJ23)</f>
        <v>197</v>
      </c>
      <c r="F12" s="33"/>
    </row>
    <row r="13" spans="2:6" ht="15" customHeight="1" x14ac:dyDescent="0.25">
      <c r="B13" s="418"/>
      <c r="C13" s="419"/>
      <c r="D13" s="12" t="s">
        <v>3</v>
      </c>
      <c r="E13" s="39">
        <f>(E12*100)/E10</f>
        <v>100</v>
      </c>
      <c r="F13" s="3"/>
    </row>
    <row r="14" spans="2:6" ht="15" customHeight="1" x14ac:dyDescent="0.25">
      <c r="B14" s="418"/>
      <c r="C14" s="419"/>
      <c r="D14" s="12" t="s">
        <v>96</v>
      </c>
      <c r="E14" s="38">
        <f>SUM(payesh!E26:AJ26)</f>
        <v>6</v>
      </c>
      <c r="F14" s="33"/>
    </row>
    <row r="15" spans="2:6" ht="16.5" customHeight="1" x14ac:dyDescent="0.25">
      <c r="B15" s="418"/>
      <c r="C15" s="419"/>
      <c r="D15" s="12" t="s">
        <v>179</v>
      </c>
      <c r="E15" s="39">
        <f>(E14*100)/E12</f>
        <v>3.0456852791878171</v>
      </c>
      <c r="F15" s="3"/>
    </row>
    <row r="16" spans="2:6" ht="15" customHeight="1" thickBot="1" x14ac:dyDescent="0.3">
      <c r="B16" s="420"/>
      <c r="C16" s="421"/>
      <c r="D16" s="12" t="s">
        <v>180</v>
      </c>
      <c r="E16" s="40">
        <f>AVERAGE(payesh!E29:AJ29)</f>
        <v>36.125</v>
      </c>
      <c r="F16" s="33"/>
    </row>
    <row r="17" spans="2:6" ht="15.75" customHeight="1" x14ac:dyDescent="0.25">
      <c r="B17" s="422" t="s">
        <v>181</v>
      </c>
      <c r="C17" s="423"/>
      <c r="D17" s="13" t="s">
        <v>182</v>
      </c>
      <c r="E17" s="41">
        <f>SUM(payesh!E62:AJ62)/1000</f>
        <v>114524.868</v>
      </c>
      <c r="F17" s="3"/>
    </row>
    <row r="18" spans="2:6" ht="14.25" customHeight="1" x14ac:dyDescent="0.25">
      <c r="B18" s="424"/>
      <c r="C18" s="425"/>
      <c r="D18" s="14" t="s">
        <v>183</v>
      </c>
      <c r="E18" s="42">
        <f>SUM(payesh!E68:AJ68)</f>
        <v>50</v>
      </c>
      <c r="F18" s="33"/>
    </row>
    <row r="19" spans="2:6" ht="14.25" customHeight="1" x14ac:dyDescent="0.25">
      <c r="B19" s="424"/>
      <c r="C19" s="425"/>
      <c r="D19" s="14" t="s">
        <v>184</v>
      </c>
      <c r="E19" s="42">
        <f>SUM(payesh!E67:AJ67)/1000</f>
        <v>183800</v>
      </c>
      <c r="F19" s="3"/>
    </row>
    <row r="20" spans="2:6" ht="14.25" customHeight="1" x14ac:dyDescent="0.25">
      <c r="B20" s="424"/>
      <c r="C20" s="425"/>
      <c r="D20" s="14" t="s">
        <v>97</v>
      </c>
      <c r="E20" s="42">
        <f>E19/E18</f>
        <v>3676</v>
      </c>
      <c r="F20" s="3"/>
    </row>
    <row r="21" spans="2:6" ht="14.25" customHeight="1" thickBot="1" x14ac:dyDescent="0.3">
      <c r="B21" s="426"/>
      <c r="C21" s="425"/>
      <c r="D21" s="15" t="s">
        <v>185</v>
      </c>
      <c r="E21" s="157">
        <f>AVERAGE(payesh!E74:AJ74)</f>
        <v>24</v>
      </c>
      <c r="F21" s="3"/>
    </row>
    <row r="22" spans="2:6" ht="14.25" customHeight="1" x14ac:dyDescent="0.25">
      <c r="B22" s="427" t="s">
        <v>98</v>
      </c>
      <c r="C22" s="431"/>
      <c r="D22" s="16" t="s">
        <v>99</v>
      </c>
      <c r="E22" s="43">
        <f>SUMPRODUCT((payesh!E80:AJ80&lt;&gt;"")/COUNTIF(payesh!E80:AJ80,payesh!E80:AJ80&amp;""))</f>
        <v>3.0000000000000004</v>
      </c>
      <c r="F22" s="33"/>
    </row>
    <row r="23" spans="2:6" ht="14.25" customHeight="1" thickBot="1" x14ac:dyDescent="0.3">
      <c r="B23" s="428"/>
      <c r="C23" s="432"/>
      <c r="D23" s="17" t="s">
        <v>100</v>
      </c>
      <c r="E23" s="158">
        <f>COUNT(payesh!E84:AJ84)</f>
        <v>0</v>
      </c>
      <c r="F23" s="3"/>
    </row>
    <row r="24" spans="2:6" ht="14.25" customHeight="1" x14ac:dyDescent="0.25">
      <c r="B24" s="429"/>
      <c r="C24" s="433" t="s">
        <v>186</v>
      </c>
      <c r="D24" s="18" t="s">
        <v>187</v>
      </c>
      <c r="E24" s="156">
        <f>COUNT(payesh!E86:AJ86)</f>
        <v>3</v>
      </c>
      <c r="F24" s="33"/>
    </row>
    <row r="25" spans="2:6" ht="14.25" customHeight="1" x14ac:dyDescent="0.25">
      <c r="B25" s="429"/>
      <c r="C25" s="433"/>
      <c r="D25" s="19" t="s">
        <v>188</v>
      </c>
      <c r="E25" s="44">
        <f>SUM(payesh!E86:AJ86)/1000</f>
        <v>680000</v>
      </c>
      <c r="F25" s="3"/>
    </row>
    <row r="26" spans="2:6" ht="14.25" customHeight="1" x14ac:dyDescent="0.25">
      <c r="B26" s="429"/>
      <c r="C26" s="433"/>
      <c r="D26" s="19" t="s">
        <v>101</v>
      </c>
      <c r="E26" s="44" t="e">
        <f>AVERAGE(payesh!E89:AJ89)</f>
        <v>#DIV/0!</v>
      </c>
      <c r="F26" s="33"/>
    </row>
    <row r="27" spans="2:6" ht="28.5" x14ac:dyDescent="0.25">
      <c r="B27" s="429"/>
      <c r="C27" s="433" t="s">
        <v>186</v>
      </c>
      <c r="D27" s="19" t="s">
        <v>102</v>
      </c>
      <c r="E27" s="44" t="e">
        <f>AVERAGE(payesh!E90:AJ90)</f>
        <v>#DIV/0!</v>
      </c>
    </row>
    <row r="28" spans="2:6" x14ac:dyDescent="0.25">
      <c r="B28" s="429"/>
      <c r="C28" s="433"/>
      <c r="D28" s="19" t="s">
        <v>103</v>
      </c>
      <c r="E28" s="44">
        <f>SUM(payesh!E91:AJ91)</f>
        <v>0</v>
      </c>
    </row>
    <row r="29" spans="2:6" x14ac:dyDescent="0.25">
      <c r="B29" s="429"/>
      <c r="C29" s="433"/>
      <c r="D29" s="19" t="s">
        <v>104</v>
      </c>
      <c r="E29" s="45" t="e">
        <f>E25/E28</f>
        <v>#DIV/0!</v>
      </c>
    </row>
    <row r="30" spans="2:6" ht="19.5" thickBot="1" x14ac:dyDescent="0.3">
      <c r="B30" s="429"/>
      <c r="C30" s="434"/>
      <c r="D30" s="20" t="s">
        <v>105</v>
      </c>
      <c r="E30" s="46" t="e">
        <f>AVERAGE(payesh!E136:AJ136)</f>
        <v>#DIV/0!</v>
      </c>
    </row>
    <row r="31" spans="2:6" ht="18" customHeight="1" x14ac:dyDescent="0.25">
      <c r="B31" s="429"/>
      <c r="C31" s="435" t="s">
        <v>189</v>
      </c>
      <c r="D31" s="18" t="s">
        <v>190</v>
      </c>
      <c r="E31" s="43">
        <f>COUNT(payesh!E99:AJ99)</f>
        <v>0</v>
      </c>
    </row>
    <row r="32" spans="2:6" x14ac:dyDescent="0.25">
      <c r="B32" s="429"/>
      <c r="C32" s="433"/>
      <c r="D32" s="19" t="s">
        <v>188</v>
      </c>
      <c r="E32" s="44">
        <f>SUM(payesh!E99:AJ99)/1000</f>
        <v>0</v>
      </c>
    </row>
    <row r="33" spans="2:14" x14ac:dyDescent="0.25">
      <c r="B33" s="429"/>
      <c r="C33" s="433"/>
      <c r="D33" s="19" t="s">
        <v>191</v>
      </c>
      <c r="E33" s="44" t="e">
        <f>AVERAGE(payesh!E102:AJ102)</f>
        <v>#DIV/0!</v>
      </c>
    </row>
    <row r="34" spans="2:14" ht="28.5" x14ac:dyDescent="0.25">
      <c r="B34" s="429"/>
      <c r="C34" s="433" t="s">
        <v>189</v>
      </c>
      <c r="D34" s="19" t="s">
        <v>102</v>
      </c>
      <c r="E34" s="44" t="e">
        <f>AVERAGE(payesh!E103:AJ103)</f>
        <v>#DIV/0!</v>
      </c>
    </row>
    <row r="35" spans="2:14" x14ac:dyDescent="0.25">
      <c r="B35" s="429"/>
      <c r="C35" s="433"/>
      <c r="D35" s="19" t="s">
        <v>192</v>
      </c>
      <c r="E35" s="44">
        <f>SUM(payesh!E104:AJ104)</f>
        <v>0</v>
      </c>
      <c r="N35" s="47"/>
    </row>
    <row r="36" spans="2:14" x14ac:dyDescent="0.25">
      <c r="B36" s="429"/>
      <c r="C36" s="433"/>
      <c r="D36" s="19" t="s">
        <v>193</v>
      </c>
      <c r="E36" s="45" t="e">
        <f>E32/E35</f>
        <v>#DIV/0!</v>
      </c>
    </row>
    <row r="37" spans="2:14" ht="19.5" thickBot="1" x14ac:dyDescent="0.3">
      <c r="B37" s="429"/>
      <c r="C37" s="434"/>
      <c r="D37" s="21" t="s">
        <v>105</v>
      </c>
      <c r="E37" s="46" t="e">
        <f>AVERAGE(payesh!E140:AJ140)</f>
        <v>#DIV/0!</v>
      </c>
    </row>
    <row r="38" spans="2:14" ht="28.5" x14ac:dyDescent="0.25">
      <c r="B38" s="429"/>
      <c r="C38" s="435" t="s">
        <v>194</v>
      </c>
      <c r="D38" s="22" t="s">
        <v>195</v>
      </c>
      <c r="E38" s="48">
        <f>COUNT(payesh!E112:AJ112,payesh!E126:AJ126)</f>
        <v>0</v>
      </c>
    </row>
    <row r="39" spans="2:14" x14ac:dyDescent="0.25">
      <c r="B39" s="429"/>
      <c r="C39" s="433"/>
      <c r="D39" s="19" t="s">
        <v>188</v>
      </c>
      <c r="E39" s="44">
        <f>SUM(payesh!E112:AJ112,payesh!E126:AJ126)/1000</f>
        <v>0</v>
      </c>
    </row>
    <row r="40" spans="2:14" ht="28.5" x14ac:dyDescent="0.25">
      <c r="B40" s="429"/>
      <c r="C40" s="433"/>
      <c r="D40" s="19" t="s">
        <v>196</v>
      </c>
      <c r="E40" s="44" t="e">
        <f>AVERAGE(payesh!E115:AJ115,payesh!E129:AJ129)</f>
        <v>#DIV/0!</v>
      </c>
    </row>
    <row r="41" spans="2:14" ht="28.5" x14ac:dyDescent="0.25">
      <c r="B41" s="429"/>
      <c r="C41" s="433" t="s">
        <v>194</v>
      </c>
      <c r="D41" s="19" t="s">
        <v>102</v>
      </c>
      <c r="E41" s="44" t="e">
        <f>AVERAGE(payesh!E116:AJ116,payesh!E129:AJ129)</f>
        <v>#DIV/0!</v>
      </c>
    </row>
    <row r="42" spans="2:14" x14ac:dyDescent="0.25">
      <c r="B42" s="429"/>
      <c r="C42" s="433"/>
      <c r="D42" s="19" t="s">
        <v>197</v>
      </c>
      <c r="E42" s="44">
        <f>SUM(payesh!E117:AJ117,payesh!E130:AJ130)</f>
        <v>0</v>
      </c>
    </row>
    <row r="43" spans="2:14" x14ac:dyDescent="0.25">
      <c r="B43" s="429"/>
      <c r="C43" s="433"/>
      <c r="D43" s="19" t="s">
        <v>198</v>
      </c>
      <c r="E43" s="44" t="e">
        <f>E39/E42</f>
        <v>#DIV/0!</v>
      </c>
    </row>
    <row r="44" spans="2:14" ht="19.5" thickBot="1" x14ac:dyDescent="0.3">
      <c r="B44" s="429"/>
      <c r="C44" s="434"/>
      <c r="D44" s="21" t="s">
        <v>105</v>
      </c>
      <c r="E44" s="46" t="e">
        <f>AVERAGE(payesh!E144:AJ144)</f>
        <v>#DIV/0!</v>
      </c>
    </row>
    <row r="45" spans="2:14" x14ac:dyDescent="0.25">
      <c r="B45" s="429"/>
      <c r="C45" s="436" t="s">
        <v>199</v>
      </c>
      <c r="D45" s="23" t="s">
        <v>200</v>
      </c>
      <c r="E45" s="48">
        <f>E39+E32+E25</f>
        <v>680000</v>
      </c>
    </row>
    <row r="46" spans="2:14" ht="19.5" thickBot="1" x14ac:dyDescent="0.3">
      <c r="B46" s="430"/>
      <c r="C46" s="437"/>
      <c r="D46" s="24" t="s">
        <v>105</v>
      </c>
      <c r="E46" s="46" t="e">
        <f>AVERAGE(E44:E44,E37,E30)</f>
        <v>#DIV/0!</v>
      </c>
    </row>
    <row r="47" spans="2:14" ht="18.75" customHeight="1" x14ac:dyDescent="0.25">
      <c r="B47" s="395" t="s">
        <v>201</v>
      </c>
      <c r="C47" s="396"/>
      <c r="D47" s="25" t="s">
        <v>202</v>
      </c>
      <c r="E47" s="49">
        <f>COUNTIF(payesh!E8:AJ8,"غیرفعال")</f>
        <v>0</v>
      </c>
    </row>
    <row r="48" spans="2:14" x14ac:dyDescent="0.25">
      <c r="B48" s="397"/>
      <c r="C48" s="398"/>
      <c r="D48" s="26" t="s">
        <v>203</v>
      </c>
      <c r="E48" s="50">
        <f>SUMIF(payesh!E8:AJ8,"غیرفعال",payesh!E22:AJ22)</f>
        <v>0</v>
      </c>
    </row>
    <row r="49" spans="2:5" x14ac:dyDescent="0.25">
      <c r="B49" s="397"/>
      <c r="C49" s="398"/>
      <c r="D49" s="26" t="s">
        <v>204</v>
      </c>
      <c r="E49" s="50">
        <f>SUMIF(payesh!E8:AJ8,"غیرفعال",payesh!E62:AJ62)/1000</f>
        <v>0</v>
      </c>
    </row>
    <row r="50" spans="2:5" x14ac:dyDescent="0.25">
      <c r="B50" s="397"/>
      <c r="C50" s="398"/>
      <c r="D50" s="26" t="s">
        <v>205</v>
      </c>
      <c r="E50" s="50">
        <f>SUMIF(payesh!E8:AJ8,"غیرفعال",payesh!E68:AJ68)</f>
        <v>0</v>
      </c>
    </row>
    <row r="51" spans="2:5" x14ac:dyDescent="0.25">
      <c r="B51" s="397"/>
      <c r="C51" s="398"/>
      <c r="D51" s="26" t="s">
        <v>206</v>
      </c>
      <c r="E51" s="50">
        <f>SUMIF(payesh!E8:AJ8,"غیرفعال",payesh!E67:AJ67)/1000</f>
        <v>0</v>
      </c>
    </row>
    <row r="52" spans="2:5" x14ac:dyDescent="0.25">
      <c r="B52" s="397"/>
      <c r="C52" s="398"/>
      <c r="D52" s="26" t="s">
        <v>207</v>
      </c>
      <c r="E52" s="50">
        <f>SUMIF(payesh!E8:AJ8,"غیرفعال",payesh!E82:AJ82)/1000</f>
        <v>0</v>
      </c>
    </row>
    <row r="53" spans="2:5" ht="19.5" thickBot="1" x14ac:dyDescent="0.3">
      <c r="B53" s="399"/>
      <c r="C53" s="400"/>
      <c r="D53" s="27" t="s">
        <v>105</v>
      </c>
      <c r="E53" s="51" t="e">
        <f>AVERAGEIF(payesh!E8:AJ8,"غیرفعال",payesh!E136:AJ136)</f>
        <v>#DIV/0!</v>
      </c>
    </row>
    <row r="54" spans="2:5" x14ac:dyDescent="0.25">
      <c r="B54" s="401" t="s">
        <v>208</v>
      </c>
      <c r="C54" s="402"/>
      <c r="D54" s="28" t="s">
        <v>209</v>
      </c>
      <c r="E54" s="52"/>
    </row>
    <row r="55" spans="2:5" x14ac:dyDescent="0.25">
      <c r="B55" s="403"/>
      <c r="C55" s="404"/>
      <c r="D55" s="29" t="s">
        <v>210</v>
      </c>
      <c r="E55" s="53"/>
    </row>
    <row r="56" spans="2:5" x14ac:dyDescent="0.25">
      <c r="B56" s="403"/>
      <c r="C56" s="404"/>
      <c r="D56" s="29" t="s">
        <v>211</v>
      </c>
      <c r="E56" s="53"/>
    </row>
    <row r="57" spans="2:5" x14ac:dyDescent="0.25">
      <c r="B57" s="403"/>
      <c r="C57" s="404"/>
      <c r="D57" s="30" t="s">
        <v>212</v>
      </c>
      <c r="E57" s="53"/>
    </row>
    <row r="58" spans="2:5" x14ac:dyDescent="0.25">
      <c r="B58" s="403"/>
      <c r="C58" s="404"/>
      <c r="D58" s="30" t="s">
        <v>213</v>
      </c>
      <c r="E58" s="53"/>
    </row>
    <row r="59" spans="2:5" x14ac:dyDescent="0.25">
      <c r="B59" s="403"/>
      <c r="C59" s="404"/>
      <c r="D59" s="30" t="s">
        <v>214</v>
      </c>
      <c r="E59" s="53"/>
    </row>
    <row r="60" spans="2:5" x14ac:dyDescent="0.25">
      <c r="B60" s="403"/>
      <c r="C60" s="404"/>
      <c r="D60" s="29" t="s">
        <v>215</v>
      </c>
      <c r="E60" s="53"/>
    </row>
    <row r="61" spans="2:5" x14ac:dyDescent="0.25">
      <c r="B61" s="403"/>
      <c r="C61" s="404"/>
      <c r="D61" s="29" t="s">
        <v>216</v>
      </c>
      <c r="E61" s="53"/>
    </row>
    <row r="62" spans="2:5" x14ac:dyDescent="0.25">
      <c r="B62" s="403"/>
      <c r="C62" s="404"/>
      <c r="D62" s="29" t="s">
        <v>217</v>
      </c>
      <c r="E62" s="53"/>
    </row>
    <row r="63" spans="2:5" ht="19.5" thickBot="1" x14ac:dyDescent="0.3">
      <c r="B63" s="405"/>
      <c r="C63" s="406"/>
      <c r="D63" s="31" t="s">
        <v>218</v>
      </c>
      <c r="E63" s="54"/>
    </row>
  </sheetData>
  <sheetProtection algorithmName="SHA-512" hashValue="oiNw/sDUFsqAOoEqHz05iiDVZynmOyt4aoieyAGh7ZPoxRKhQ0G4rztoE6/E+/ci+pJxVDzfS1rwmePfbDes3w==" saltValue="/iIIU8mDlvv6VFTY/92YE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2"/>
  <sheetViews>
    <sheetView rightToLeft="1" workbookViewId="0">
      <selection activeCell="J12" sqref="J12"/>
    </sheetView>
  </sheetViews>
  <sheetFormatPr defaultRowHeight="17.25" x14ac:dyDescent="0.25"/>
  <cols>
    <col min="1" max="1" width="2.42578125" style="4" customWidth="1"/>
    <col min="2" max="2" width="11.85546875" style="4" customWidth="1"/>
    <col min="3" max="3" width="13" style="4" customWidth="1"/>
    <col min="4" max="6" width="9.140625" style="4"/>
    <col min="7" max="7" width="18.7109375" style="4" customWidth="1"/>
    <col min="8" max="11" width="9.140625" style="4"/>
    <col min="12" max="12" width="17.85546875" style="4" customWidth="1"/>
    <col min="13" max="13" width="13.85546875" style="4" customWidth="1"/>
    <col min="14" max="17" width="9.140625" style="4"/>
    <col min="18" max="18" width="15.140625" style="4" customWidth="1"/>
    <col min="19" max="19" width="14" style="4" customWidth="1"/>
    <col min="20" max="16384" width="9.140625" style="4"/>
  </cols>
  <sheetData>
    <row r="2" spans="2:20" ht="18" thickBot="1" x14ac:dyDescent="0.3"/>
    <row r="3" spans="2:20" ht="19.5" thickBot="1" x14ac:dyDescent="0.3">
      <c r="B3" s="204" t="s">
        <v>71</v>
      </c>
      <c r="C3" s="205" t="s">
        <v>33</v>
      </c>
      <c r="D3" s="206" t="s">
        <v>202</v>
      </c>
      <c r="G3" s="69" t="s">
        <v>89</v>
      </c>
      <c r="H3" s="70" t="s">
        <v>202</v>
      </c>
    </row>
    <row r="4" spans="2:20" ht="18.75" thickBot="1" x14ac:dyDescent="0.3">
      <c r="B4" s="76">
        <v>1</v>
      </c>
      <c r="C4" s="77" t="s">
        <v>439</v>
      </c>
      <c r="D4" s="67">
        <f>COUNTIF(payesh!$E$5:$AJ$5,"حسن آباد")</f>
        <v>0</v>
      </c>
      <c r="E4" s="80"/>
      <c r="G4" s="71" t="s">
        <v>236</v>
      </c>
      <c r="H4" s="72">
        <f>COUNTIF($D$4:$D$43,"1")</f>
        <v>8</v>
      </c>
      <c r="K4" s="210" t="s">
        <v>71</v>
      </c>
      <c r="L4" s="211" t="s">
        <v>10</v>
      </c>
      <c r="M4" s="212" t="s">
        <v>425</v>
      </c>
      <c r="N4" s="213" t="s">
        <v>426</v>
      </c>
      <c r="Q4" s="210" t="s">
        <v>71</v>
      </c>
      <c r="R4" s="211" t="s">
        <v>219</v>
      </c>
      <c r="S4" s="211" t="s">
        <v>425</v>
      </c>
      <c r="T4" s="213" t="s">
        <v>202</v>
      </c>
    </row>
    <row r="5" spans="2:20" ht="18" x14ac:dyDescent="0.25">
      <c r="B5" s="68">
        <v>2</v>
      </c>
      <c r="C5" s="75" t="s">
        <v>440</v>
      </c>
      <c r="D5" s="65">
        <f>COUNTIF(payesh!$E$5:$AJ$5,"توربه ریز")</f>
        <v>1</v>
      </c>
      <c r="E5" s="80"/>
      <c r="G5" s="57" t="s">
        <v>237</v>
      </c>
      <c r="H5" s="73">
        <f>COUNTIF($D$4:$D$43,"2")</f>
        <v>2</v>
      </c>
      <c r="K5" s="214">
        <v>1</v>
      </c>
      <c r="L5" s="215" t="s">
        <v>480</v>
      </c>
      <c r="M5" s="283">
        <v>9189775528</v>
      </c>
      <c r="N5" s="72">
        <f>COUNTIF(payesh!$E$13:$AJ$13,"پرستو فعله گری")</f>
        <v>0</v>
      </c>
      <c r="Q5" s="214">
        <v>1</v>
      </c>
      <c r="R5" s="215" t="s">
        <v>480</v>
      </c>
      <c r="S5" s="283">
        <v>9189775528</v>
      </c>
      <c r="T5" s="72">
        <f>COUNTIF(payesh!$E$11:$AJ$11,"پرستو فعله گری")</f>
        <v>12</v>
      </c>
    </row>
    <row r="6" spans="2:20" ht="18" x14ac:dyDescent="0.25">
      <c r="B6" s="68">
        <v>3</v>
      </c>
      <c r="C6" s="75" t="s">
        <v>441</v>
      </c>
      <c r="D6" s="65">
        <f>COUNTIF(payesh!$E$5:$AJ$5,"عباسجوب")</f>
        <v>1</v>
      </c>
      <c r="E6" s="80"/>
      <c r="G6" s="57" t="s">
        <v>238</v>
      </c>
      <c r="H6" s="73">
        <f>COUNTIF($D$4:$D$43,"3")</f>
        <v>0</v>
      </c>
      <c r="K6" s="216">
        <v>2</v>
      </c>
      <c r="L6" s="217" t="s">
        <v>481</v>
      </c>
      <c r="M6" s="284">
        <v>9366393865</v>
      </c>
      <c r="N6" s="73">
        <f>COUNTIF(payesh!$E$13:$AJ$13,"نسرین زارعی")</f>
        <v>0</v>
      </c>
      <c r="Q6" s="216">
        <v>2</v>
      </c>
      <c r="R6" s="217"/>
      <c r="S6" s="284"/>
      <c r="T6" s="73">
        <f>COUNTIF(payesh!$E$11:$AJ$11,"نام")</f>
        <v>0</v>
      </c>
    </row>
    <row r="7" spans="2:20" ht="18" x14ac:dyDescent="0.25">
      <c r="B7" s="68">
        <v>4</v>
      </c>
      <c r="C7" s="75" t="s">
        <v>442</v>
      </c>
      <c r="D7" s="65">
        <f>COUNTIF(payesh!$E$5:$AJ$5,"میرکی")</f>
        <v>1</v>
      </c>
      <c r="E7" s="80"/>
      <c r="G7" s="57" t="s">
        <v>239</v>
      </c>
      <c r="H7" s="73">
        <f>COUNTIF($D$4:$D$43,"4")</f>
        <v>0</v>
      </c>
      <c r="K7" s="216">
        <v>3</v>
      </c>
      <c r="L7" s="217" t="s">
        <v>482</v>
      </c>
      <c r="M7" s="284">
        <v>9180136771</v>
      </c>
      <c r="N7" s="73">
        <f>COUNTIF(payesh!$E$13:$AJ$13,"سارا عزیزی")</f>
        <v>12</v>
      </c>
      <c r="Q7" s="216">
        <v>3</v>
      </c>
      <c r="R7" s="217"/>
      <c r="S7" s="284"/>
      <c r="T7" s="73">
        <f>COUNTIF(payesh!$E$11:$AJ$11,"نام")</f>
        <v>0</v>
      </c>
    </row>
    <row r="8" spans="2:20" ht="18" x14ac:dyDescent="0.25">
      <c r="B8" s="68">
        <v>5</v>
      </c>
      <c r="C8" s="75" t="s">
        <v>443</v>
      </c>
      <c r="D8" s="65">
        <f>COUNTIF(payesh!$E$5:$AJ$5,"علی آباد لوچ")</f>
        <v>0</v>
      </c>
      <c r="E8" s="80"/>
      <c r="G8" s="57" t="s">
        <v>240</v>
      </c>
      <c r="H8" s="73">
        <f>COUNTIF($D$4:$D$43,"5")</f>
        <v>0</v>
      </c>
      <c r="K8" s="216">
        <v>4</v>
      </c>
      <c r="L8" s="217" t="s">
        <v>483</v>
      </c>
      <c r="M8" s="284">
        <v>9182838201</v>
      </c>
      <c r="N8" s="73">
        <f>COUNTIF(payesh!$E$13:$AJ$13,"سوسن خوشنواز")</f>
        <v>0</v>
      </c>
      <c r="Q8" s="216">
        <v>4</v>
      </c>
      <c r="R8" s="217"/>
      <c r="S8" s="284"/>
      <c r="T8" s="73">
        <f>COUNTIF(payesh!$E$11:$AJ$11,"نام")</f>
        <v>0</v>
      </c>
    </row>
    <row r="9" spans="2:20" ht="18.75" thickBot="1" x14ac:dyDescent="0.3">
      <c r="B9" s="68">
        <v>6</v>
      </c>
      <c r="C9" s="75" t="s">
        <v>444</v>
      </c>
      <c r="D9" s="65">
        <f>COUNTIF(payesh!$E$5:$AJ$5,"سراب حاجی پمق")</f>
        <v>1</v>
      </c>
      <c r="E9" s="80"/>
      <c r="G9" s="57" t="s">
        <v>241</v>
      </c>
      <c r="H9" s="73">
        <f>COUNTIF($D$4:$D$43,"6")</f>
        <v>0</v>
      </c>
      <c r="K9" s="216">
        <v>5</v>
      </c>
      <c r="L9" s="217"/>
      <c r="M9" s="284"/>
      <c r="N9" s="73">
        <f>COUNTIF(payesh!$E$13:$AJ$13,"نام")</f>
        <v>0</v>
      </c>
      <c r="Q9" s="218">
        <v>5</v>
      </c>
      <c r="R9" s="219"/>
      <c r="S9" s="285"/>
      <c r="T9" s="74">
        <f>COUNTIF(payesh!$E$11:$AJ$11,"نام")</f>
        <v>0</v>
      </c>
    </row>
    <row r="10" spans="2:20" ht="18.75" thickBot="1" x14ac:dyDescent="0.3">
      <c r="B10" s="68">
        <v>7</v>
      </c>
      <c r="C10" s="75" t="s">
        <v>445</v>
      </c>
      <c r="D10" s="65">
        <f>COUNTIF(payesh!$E$5:$AJ$5,"آلی پینک")</f>
        <v>0</v>
      </c>
      <c r="E10" s="80"/>
      <c r="G10" s="57" t="s">
        <v>242</v>
      </c>
      <c r="H10" s="73">
        <f>COUNTIF($D$4:$D$43,"7")</f>
        <v>0</v>
      </c>
      <c r="K10" s="216">
        <v>6</v>
      </c>
      <c r="L10" s="217"/>
      <c r="M10" s="284"/>
      <c r="N10" s="73">
        <f>COUNTIF(payesh!$E$13:$AJ$13,"نام")</f>
        <v>0</v>
      </c>
      <c r="Q10" s="438" t="s">
        <v>106</v>
      </c>
      <c r="R10" s="439"/>
      <c r="S10" s="439"/>
      <c r="T10" s="221">
        <f>SUM(T5:T9)</f>
        <v>12</v>
      </c>
    </row>
    <row r="11" spans="2:20" ht="18" x14ac:dyDescent="0.25">
      <c r="B11" s="68">
        <v>8</v>
      </c>
      <c r="C11" s="75" t="s">
        <v>446</v>
      </c>
      <c r="D11" s="65">
        <f>COUNTIF(payesh!$E$5:$AJ$5,"هلیز آباد")</f>
        <v>0</v>
      </c>
      <c r="E11" s="80"/>
      <c r="G11" s="57" t="s">
        <v>243</v>
      </c>
      <c r="H11" s="73">
        <f>COUNTIF($D$4:$D$43,"8")</f>
        <v>0</v>
      </c>
      <c r="K11" s="216">
        <v>7</v>
      </c>
      <c r="L11" s="217"/>
      <c r="M11" s="284"/>
      <c r="N11" s="73">
        <f>COUNTIF(payesh!$E$13:$AJ$13,"نام")</f>
        <v>0</v>
      </c>
    </row>
    <row r="12" spans="2:20" ht="18.75" thickBot="1" x14ac:dyDescent="0.3">
      <c r="B12" s="68">
        <v>9</v>
      </c>
      <c r="C12" s="75" t="s">
        <v>447</v>
      </c>
      <c r="D12" s="65">
        <f>COUNTIF(payesh!$E$5:$AJ$5,"تاته رشید")</f>
        <v>0</v>
      </c>
      <c r="E12" s="80"/>
      <c r="G12" s="57" t="s">
        <v>244</v>
      </c>
      <c r="H12" s="73">
        <f>COUNTIF($D$4:$D$43,"9")</f>
        <v>0</v>
      </c>
      <c r="K12" s="216">
        <v>8</v>
      </c>
      <c r="L12" s="217"/>
      <c r="M12" s="284"/>
      <c r="N12" s="73">
        <f>COUNTIF(payesh!$E$13:$AJ$13,"نام")</f>
        <v>0</v>
      </c>
    </row>
    <row r="13" spans="2:20" ht="18.75" thickBot="1" x14ac:dyDescent="0.3">
      <c r="B13" s="68">
        <v>10</v>
      </c>
      <c r="C13" s="75" t="s">
        <v>448</v>
      </c>
      <c r="D13" s="65">
        <f>COUNTIF(payesh!$E$5:$AJ$5,"تازه آباد قروچای")</f>
        <v>0</v>
      </c>
      <c r="E13" s="80"/>
      <c r="G13" s="57" t="s">
        <v>245</v>
      </c>
      <c r="H13" s="73">
        <f>COUNTIF($D$4:$D$43,"10")</f>
        <v>0</v>
      </c>
      <c r="K13" s="216">
        <v>9</v>
      </c>
      <c r="L13" s="217"/>
      <c r="M13" s="284"/>
      <c r="N13" s="73">
        <f>COUNTIF(payesh!$E$13:$AJ$13,"نام")</f>
        <v>0</v>
      </c>
      <c r="Q13" s="210" t="s">
        <v>71</v>
      </c>
      <c r="R13" s="211" t="s">
        <v>547</v>
      </c>
      <c r="S13" s="213" t="s">
        <v>202</v>
      </c>
    </row>
    <row r="14" spans="2:20" ht="18" x14ac:dyDescent="0.25">
      <c r="B14" s="68">
        <v>11</v>
      </c>
      <c r="C14" s="75" t="s">
        <v>449</v>
      </c>
      <c r="D14" s="65">
        <f>COUNTIF(payesh!$E$5:$AJ$5,"کرگ آباد")</f>
        <v>1</v>
      </c>
      <c r="E14" s="80"/>
      <c r="G14" s="57" t="s">
        <v>246</v>
      </c>
      <c r="H14" s="73">
        <f>COUNTIF($D$4:$D$43,"11")</f>
        <v>0</v>
      </c>
      <c r="K14" s="216">
        <v>10</v>
      </c>
      <c r="L14" s="217"/>
      <c r="M14" s="284"/>
      <c r="N14" s="73">
        <f>COUNTIF(payesh!$E$13:$AJ$13,"نام")</f>
        <v>0</v>
      </c>
      <c r="Q14" s="214">
        <v>1</v>
      </c>
      <c r="R14" s="283" t="s">
        <v>539</v>
      </c>
      <c r="S14" s="72">
        <f>COUNTIF(payesh!$E$80:$AJ$80,"مرکزی")</f>
        <v>5</v>
      </c>
    </row>
    <row r="15" spans="2:20" ht="18" x14ac:dyDescent="0.25">
      <c r="B15" s="68">
        <v>12</v>
      </c>
      <c r="C15" s="75" t="s">
        <v>450</v>
      </c>
      <c r="D15" s="65">
        <f>COUNTIF(payesh!$E$5:$AJ$5,"قروچای")</f>
        <v>2</v>
      </c>
      <c r="E15" s="80"/>
      <c r="G15" s="57" t="s">
        <v>247</v>
      </c>
      <c r="H15" s="73">
        <f>COUNTIF($D$4:$D$43,"12")</f>
        <v>0</v>
      </c>
      <c r="K15" s="216">
        <v>11</v>
      </c>
      <c r="L15" s="217"/>
      <c r="M15" s="284"/>
      <c r="N15" s="73">
        <f>COUNTIF(payesh!$E$13:$AJ$13,"نام")</f>
        <v>0</v>
      </c>
      <c r="Q15" s="216">
        <v>2</v>
      </c>
      <c r="R15" s="284" t="s">
        <v>450</v>
      </c>
      <c r="S15" s="73">
        <f>COUNTIF(payesh!$E$80:$AJ$80,"قروچای")</f>
        <v>4</v>
      </c>
    </row>
    <row r="16" spans="2:20" ht="18" x14ac:dyDescent="0.25">
      <c r="B16" s="68">
        <v>13</v>
      </c>
      <c r="C16" s="75" t="s">
        <v>451</v>
      </c>
      <c r="D16" s="65">
        <f>COUNTIF(payesh!$E$5:$AJ$5,"نیاز")</f>
        <v>0</v>
      </c>
      <c r="E16" s="80"/>
      <c r="G16" s="57" t="s">
        <v>248</v>
      </c>
      <c r="H16" s="73">
        <f>COUNTIF($D$4:$D$43,"13")</f>
        <v>0</v>
      </c>
      <c r="K16" s="216">
        <v>12</v>
      </c>
      <c r="L16" s="217"/>
      <c r="M16" s="284"/>
      <c r="N16" s="73">
        <f>COUNTIF(payesh!$E$13:$AJ$13,"نام")</f>
        <v>0</v>
      </c>
      <c r="Q16" s="216">
        <v>3</v>
      </c>
      <c r="R16" s="284" t="s">
        <v>540</v>
      </c>
      <c r="S16" s="73">
        <f>COUNTIF(payesh!$E$80:$AJ$80,"قروه مرکزی")</f>
        <v>0</v>
      </c>
    </row>
    <row r="17" spans="2:19" ht="18" x14ac:dyDescent="0.25">
      <c r="B17" s="68">
        <v>14</v>
      </c>
      <c r="C17" s="75" t="s">
        <v>452</v>
      </c>
      <c r="D17" s="65">
        <f>COUNTIF(payesh!$E$5:$AJ$5,"کانی پهن")</f>
        <v>0</v>
      </c>
      <c r="E17" s="80"/>
      <c r="G17" s="57" t="s">
        <v>249</v>
      </c>
      <c r="H17" s="73">
        <f>COUNTIF($D$4:$D$43,"14")</f>
        <v>0</v>
      </c>
      <c r="K17" s="216">
        <v>13</v>
      </c>
      <c r="L17" s="217"/>
      <c r="M17" s="284"/>
      <c r="N17" s="73">
        <f>COUNTIF(payesh!$E$13:$AJ$13,"نام")</f>
        <v>0</v>
      </c>
      <c r="Q17" s="216">
        <v>4</v>
      </c>
      <c r="R17" s="284" t="s">
        <v>541</v>
      </c>
      <c r="S17" s="73">
        <f>COUNTIF(payesh!$E$80:$AJ$80,"مولوی کرد")</f>
        <v>3</v>
      </c>
    </row>
    <row r="18" spans="2:19" ht="18.75" thickBot="1" x14ac:dyDescent="0.3">
      <c r="B18" s="68">
        <v>15</v>
      </c>
      <c r="C18" s="75" t="s">
        <v>453</v>
      </c>
      <c r="D18" s="65">
        <f>COUNTIF(payesh!$E$5:$AJ$5,"چقماق دره")</f>
        <v>0</v>
      </c>
      <c r="E18" s="80"/>
      <c r="G18" s="57" t="s">
        <v>250</v>
      </c>
      <c r="H18" s="73">
        <f>COUNTIF($D$4:$D$43,"15")</f>
        <v>0</v>
      </c>
      <c r="K18" s="216">
        <v>14</v>
      </c>
      <c r="L18" s="217"/>
      <c r="M18" s="284"/>
      <c r="N18" s="73">
        <f>COUNTIF(payesh!$E$13:$AJ$13,"نام")</f>
        <v>0</v>
      </c>
      <c r="Q18" s="218">
        <v>5</v>
      </c>
      <c r="R18" s="285"/>
      <c r="S18" s="74">
        <f>COUNTIF(payesh!$E$80:$AJ$80,"نام")</f>
        <v>0</v>
      </c>
    </row>
    <row r="19" spans="2:19" ht="18.75" thickBot="1" x14ac:dyDescent="0.3">
      <c r="B19" s="68">
        <v>16</v>
      </c>
      <c r="C19" s="75" t="s">
        <v>454</v>
      </c>
      <c r="D19" s="65">
        <f>COUNTIF(payesh!$E$5:$AJ$5,"شانوره")</f>
        <v>0</v>
      </c>
      <c r="E19" s="80"/>
      <c r="G19" s="57" t="s">
        <v>251</v>
      </c>
      <c r="H19" s="73">
        <f>COUNTIF($D$4:$D$43,"16")</f>
        <v>0</v>
      </c>
      <c r="K19" s="218">
        <v>15</v>
      </c>
      <c r="L19" s="219"/>
      <c r="M19" s="285"/>
      <c r="N19" s="74">
        <f>COUNTIF(payesh!$E$13:$AJ$13,"نام")</f>
        <v>0</v>
      </c>
      <c r="Q19" s="443" t="s">
        <v>106</v>
      </c>
      <c r="R19" s="444"/>
      <c r="S19" s="221">
        <f>SUM(S14:S18)</f>
        <v>12</v>
      </c>
    </row>
    <row r="20" spans="2:19" ht="19.5" thickBot="1" x14ac:dyDescent="0.3">
      <c r="B20" s="68">
        <v>17</v>
      </c>
      <c r="C20" s="75" t="s">
        <v>455</v>
      </c>
      <c r="D20" s="65">
        <f>COUNTIF(payesh!$E$5:$AJ$5,"چاغر بلاغ")</f>
        <v>2</v>
      </c>
      <c r="E20" s="80"/>
      <c r="G20" s="57" t="s">
        <v>252</v>
      </c>
      <c r="H20" s="73">
        <f>COUNTIF($D$4:$D$43,"17")</f>
        <v>0</v>
      </c>
      <c r="K20" s="440" t="s">
        <v>106</v>
      </c>
      <c r="L20" s="441"/>
      <c r="M20" s="442"/>
      <c r="N20" s="220">
        <f>SUM(N5:N19)</f>
        <v>12</v>
      </c>
    </row>
    <row r="21" spans="2:19" ht="18" x14ac:dyDescent="0.25">
      <c r="B21" s="68">
        <v>18</v>
      </c>
      <c r="C21" s="75" t="s">
        <v>456</v>
      </c>
      <c r="D21" s="65">
        <f>COUNTIF(payesh!$E$5:$AJ$5,"سراب شیخ حسن")</f>
        <v>0</v>
      </c>
      <c r="E21" s="80"/>
      <c r="G21" s="57" t="s">
        <v>253</v>
      </c>
      <c r="H21" s="73">
        <f>COUNTIF($D$4:$D$43,"18")</f>
        <v>0</v>
      </c>
    </row>
    <row r="22" spans="2:19" ht="18" x14ac:dyDescent="0.25">
      <c r="B22" s="68">
        <v>19</v>
      </c>
      <c r="C22" s="75" t="s">
        <v>457</v>
      </c>
      <c r="D22" s="65">
        <f>COUNTIF(payesh!$E$5:$AJ$5,"قره بلاغ")</f>
        <v>0</v>
      </c>
      <c r="E22" s="80"/>
      <c r="G22" s="57" t="s">
        <v>254</v>
      </c>
      <c r="H22" s="73">
        <f>COUNTIF($D$4:$D$43,"19")</f>
        <v>0</v>
      </c>
    </row>
    <row r="23" spans="2:19" ht="18.75" thickBot="1" x14ac:dyDescent="0.3">
      <c r="B23" s="68">
        <v>20</v>
      </c>
      <c r="C23" s="75" t="s">
        <v>458</v>
      </c>
      <c r="D23" s="65">
        <f>COUNTIF(payesh!$E$5:$AJ$5,"گرگانه")</f>
        <v>0</v>
      </c>
      <c r="E23" s="80"/>
      <c r="G23" s="58" t="s">
        <v>255</v>
      </c>
      <c r="H23" s="74">
        <f>COUNTIF($D$4:$D$43,"20")</f>
        <v>0</v>
      </c>
    </row>
    <row r="24" spans="2:19" ht="19.5" thickBot="1" x14ac:dyDescent="0.3">
      <c r="B24" s="68">
        <v>21</v>
      </c>
      <c r="C24" s="75" t="s">
        <v>459</v>
      </c>
      <c r="D24" s="65">
        <f>COUNTIF(payesh!$E$5:$AJ$5,"ناصر آباد")</f>
        <v>1</v>
      </c>
      <c r="E24" s="80"/>
      <c r="G24" s="69" t="s">
        <v>106</v>
      </c>
      <c r="H24" s="70">
        <f>SUM(H4:H23)</f>
        <v>10</v>
      </c>
    </row>
    <row r="25" spans="2:19" ht="18" x14ac:dyDescent="0.25">
      <c r="B25" s="68">
        <v>22</v>
      </c>
      <c r="C25" s="75" t="s">
        <v>460</v>
      </c>
      <c r="D25" s="65">
        <f>COUNTIF(payesh!$E$5:$AJ$5,"طهماسبقلی")</f>
        <v>0</v>
      </c>
      <c r="E25" s="80"/>
    </row>
    <row r="26" spans="2:19" ht="18" x14ac:dyDescent="0.25">
      <c r="B26" s="68">
        <v>23</v>
      </c>
      <c r="C26" s="75" t="s">
        <v>461</v>
      </c>
      <c r="D26" s="65">
        <f>COUNTIF(payesh!$E$5:$AJ$5,"کاکوی سفلی")</f>
        <v>0</v>
      </c>
      <c r="E26" s="80"/>
    </row>
    <row r="27" spans="2:19" ht="18" x14ac:dyDescent="0.25">
      <c r="B27" s="68">
        <v>24</v>
      </c>
      <c r="C27" s="75" t="s">
        <v>462</v>
      </c>
      <c r="D27" s="65">
        <f>COUNTIF(payesh!$E$5:$AJ$5,"قاضی جوب")</f>
        <v>1</v>
      </c>
      <c r="E27" s="80"/>
    </row>
    <row r="28" spans="2:19" ht="18" x14ac:dyDescent="0.25">
      <c r="B28" s="68">
        <v>25</v>
      </c>
      <c r="C28" s="75" t="s">
        <v>463</v>
      </c>
      <c r="D28" s="65">
        <f>COUNTIF(payesh!$E$5:$AJ$5,"سرواله")</f>
        <v>1</v>
      </c>
      <c r="E28" s="80"/>
    </row>
    <row r="29" spans="2:19" ht="18" x14ac:dyDescent="0.25">
      <c r="B29" s="68">
        <v>26</v>
      </c>
      <c r="C29" s="75" t="s">
        <v>464</v>
      </c>
      <c r="D29" s="65">
        <f>COUNTIF(payesh!$E$5:$AJ$5,"آرزند")</f>
        <v>0</v>
      </c>
      <c r="E29" s="80"/>
    </row>
    <row r="30" spans="2:19" ht="18" x14ac:dyDescent="0.25">
      <c r="B30" s="68">
        <v>27</v>
      </c>
      <c r="C30" s="75" t="s">
        <v>465</v>
      </c>
      <c r="D30" s="65">
        <f>COUNTIF(payesh!$E$5:$AJ$5,"بلدستی")</f>
        <v>0</v>
      </c>
      <c r="E30" s="80"/>
    </row>
    <row r="31" spans="2:19" ht="18" x14ac:dyDescent="0.25">
      <c r="B31" s="68">
        <v>28</v>
      </c>
      <c r="C31" s="75"/>
      <c r="D31" s="65">
        <f>COUNTIF(payesh!$E$5:$AJ$5,"نام")</f>
        <v>0</v>
      </c>
      <c r="E31" s="80"/>
    </row>
    <row r="32" spans="2:19" ht="18" x14ac:dyDescent="0.25">
      <c r="B32" s="68">
        <v>29</v>
      </c>
      <c r="C32" s="75"/>
      <c r="D32" s="65">
        <f>COUNTIF(payesh!$E$5:$AJ$5,"نام")</f>
        <v>0</v>
      </c>
      <c r="E32" s="80"/>
    </row>
    <row r="33" spans="2:5" ht="18" x14ac:dyDescent="0.25">
      <c r="B33" s="68">
        <v>30</v>
      </c>
      <c r="C33" s="75"/>
      <c r="D33" s="65">
        <f>COUNTIF(payesh!$E$5:$AJ$5,"نام")</f>
        <v>0</v>
      </c>
      <c r="E33" s="80"/>
    </row>
    <row r="34" spans="2:5" ht="18" x14ac:dyDescent="0.25">
      <c r="B34" s="68">
        <v>31</v>
      </c>
      <c r="C34" s="75"/>
      <c r="D34" s="65">
        <f>COUNTIF(payesh!$E$5:$AJ$5,"نام")</f>
        <v>0</v>
      </c>
      <c r="E34" s="80"/>
    </row>
    <row r="35" spans="2:5" ht="18" x14ac:dyDescent="0.25">
      <c r="B35" s="68">
        <v>32</v>
      </c>
      <c r="C35" s="75"/>
      <c r="D35" s="65">
        <f>COUNTIF(payesh!$E$5:$AJ$5,"نام")</f>
        <v>0</v>
      </c>
      <c r="E35" s="80"/>
    </row>
    <row r="36" spans="2:5" ht="18" x14ac:dyDescent="0.25">
      <c r="B36" s="68">
        <v>33</v>
      </c>
      <c r="C36" s="75"/>
      <c r="D36" s="65">
        <f>COUNTIF(payesh!$E$5:$AJ$5,"نام")</f>
        <v>0</v>
      </c>
      <c r="E36" s="80"/>
    </row>
    <row r="37" spans="2:5" ht="18" x14ac:dyDescent="0.25">
      <c r="B37" s="68">
        <v>34</v>
      </c>
      <c r="C37" s="75"/>
      <c r="D37" s="65">
        <f>COUNTIF(payesh!$E$5:$AJ$5,"نام")</f>
        <v>0</v>
      </c>
      <c r="E37" s="80"/>
    </row>
    <row r="38" spans="2:5" ht="18" x14ac:dyDescent="0.25">
      <c r="B38" s="68">
        <v>35</v>
      </c>
      <c r="C38" s="75"/>
      <c r="D38" s="65">
        <f>COUNTIF(payesh!$E$5:$AJ$5,"نام")</f>
        <v>0</v>
      </c>
      <c r="E38" s="80"/>
    </row>
    <row r="39" spans="2:5" ht="18" x14ac:dyDescent="0.25">
      <c r="B39" s="68">
        <v>36</v>
      </c>
      <c r="C39" s="75"/>
      <c r="D39" s="65">
        <f>COUNTIF(payesh!$E$5:$AJ$5,"نام")</f>
        <v>0</v>
      </c>
      <c r="E39" s="80"/>
    </row>
    <row r="40" spans="2:5" ht="18" x14ac:dyDescent="0.25">
      <c r="B40" s="68">
        <v>37</v>
      </c>
      <c r="C40" s="75"/>
      <c r="D40" s="65">
        <f>COUNTIF(payesh!$E$5:$AJ$5,"نام")</f>
        <v>0</v>
      </c>
      <c r="E40" s="80"/>
    </row>
    <row r="41" spans="2:5" ht="18" x14ac:dyDescent="0.25">
      <c r="B41" s="68">
        <v>38</v>
      </c>
      <c r="C41" s="75"/>
      <c r="D41" s="65">
        <f>COUNTIF(payesh!$E$5:$AJ$5,"نام")</f>
        <v>0</v>
      </c>
      <c r="E41" s="80"/>
    </row>
    <row r="42" spans="2:5" ht="18" x14ac:dyDescent="0.25">
      <c r="B42" s="68">
        <v>39</v>
      </c>
      <c r="C42" s="75"/>
      <c r="D42" s="65">
        <f>COUNTIF(payesh!$E$5:$AJ$5,"نام")</f>
        <v>0</v>
      </c>
      <c r="E42" s="80"/>
    </row>
    <row r="43" spans="2:5" ht="18.75" thickBot="1" x14ac:dyDescent="0.3">
      <c r="B43" s="78">
        <v>40</v>
      </c>
      <c r="C43" s="79"/>
      <c r="D43" s="66">
        <f>COUNTIF(payesh!$E$5:$AJ$5,"نام")</f>
        <v>0</v>
      </c>
      <c r="E43" s="80"/>
    </row>
    <row r="44" spans="2:5" ht="19.5" thickBot="1" x14ac:dyDescent="0.3">
      <c r="B44" s="207" t="s">
        <v>106</v>
      </c>
      <c r="C44" s="208">
        <f>SUM(D44:D44)</f>
        <v>12</v>
      </c>
      <c r="D44" s="209">
        <f>SUM(D4:D43)</f>
        <v>12</v>
      </c>
      <c r="E44" s="80"/>
    </row>
    <row r="45" spans="2:5" x14ac:dyDescent="0.25">
      <c r="E45" s="80"/>
    </row>
    <row r="46" spans="2:5" x14ac:dyDescent="0.25">
      <c r="E46" s="80"/>
    </row>
    <row r="47" spans="2:5" x14ac:dyDescent="0.25">
      <c r="E47" s="80"/>
    </row>
    <row r="48" spans="2:5" x14ac:dyDescent="0.25">
      <c r="E48" s="80"/>
    </row>
    <row r="49" spans="5:5" x14ac:dyDescent="0.25">
      <c r="E49" s="80"/>
    </row>
    <row r="50" spans="5:5" x14ac:dyDescent="0.25">
      <c r="E50" s="80"/>
    </row>
    <row r="51" spans="5:5" x14ac:dyDescent="0.25">
      <c r="E51" s="80"/>
    </row>
    <row r="52" spans="5:5" x14ac:dyDescent="0.25">
      <c r="E52" s="80"/>
    </row>
    <row r="53" spans="5:5" x14ac:dyDescent="0.25">
      <c r="E53" s="80"/>
    </row>
    <row r="54" spans="5:5" x14ac:dyDescent="0.25">
      <c r="E54" s="80"/>
    </row>
    <row r="55" spans="5:5" x14ac:dyDescent="0.25">
      <c r="E55" s="80"/>
    </row>
    <row r="56" spans="5:5" x14ac:dyDescent="0.25">
      <c r="E56" s="80"/>
    </row>
    <row r="57" spans="5:5" x14ac:dyDescent="0.25">
      <c r="E57" s="80"/>
    </row>
    <row r="58" spans="5:5" x14ac:dyDescent="0.25">
      <c r="E58" s="80"/>
    </row>
    <row r="59" spans="5:5" x14ac:dyDescent="0.25">
      <c r="E59" s="80"/>
    </row>
    <row r="60" spans="5:5" x14ac:dyDescent="0.25">
      <c r="E60" s="80"/>
    </row>
    <row r="61" spans="5:5" x14ac:dyDescent="0.25">
      <c r="E61" s="80"/>
    </row>
    <row r="62" spans="5:5" x14ac:dyDescent="0.25">
      <c r="E62" s="80"/>
    </row>
    <row r="63" spans="5:5" x14ac:dyDescent="0.25">
      <c r="E63" s="80"/>
    </row>
    <row r="64" spans="5:5" x14ac:dyDescent="0.25">
      <c r="E64" s="80"/>
    </row>
    <row r="65" spans="5:5" x14ac:dyDescent="0.25">
      <c r="E65" s="80"/>
    </row>
    <row r="66" spans="5:5" x14ac:dyDescent="0.25">
      <c r="E66" s="80"/>
    </row>
    <row r="67" spans="5:5" x14ac:dyDescent="0.25">
      <c r="E67" s="80"/>
    </row>
    <row r="68" spans="5:5" x14ac:dyDescent="0.25">
      <c r="E68" s="80"/>
    </row>
    <row r="69" spans="5:5" x14ac:dyDescent="0.25">
      <c r="E69" s="80"/>
    </row>
    <row r="70" spans="5:5" x14ac:dyDescent="0.25">
      <c r="E70" s="80"/>
    </row>
    <row r="71" spans="5:5" x14ac:dyDescent="0.25">
      <c r="E71" s="80"/>
    </row>
    <row r="72" spans="5:5" x14ac:dyDescent="0.25">
      <c r="E72" s="80"/>
    </row>
    <row r="73" spans="5:5" x14ac:dyDescent="0.25">
      <c r="E73" s="80"/>
    </row>
    <row r="74" spans="5:5" x14ac:dyDescent="0.25">
      <c r="E74" s="80"/>
    </row>
    <row r="75" spans="5:5" x14ac:dyDescent="0.25">
      <c r="E75" s="80"/>
    </row>
    <row r="76" spans="5:5" x14ac:dyDescent="0.25">
      <c r="E76" s="80"/>
    </row>
    <row r="77" spans="5:5" x14ac:dyDescent="0.25">
      <c r="E77" s="80"/>
    </row>
    <row r="78" spans="5:5" x14ac:dyDescent="0.25">
      <c r="E78" s="80"/>
    </row>
    <row r="79" spans="5:5" x14ac:dyDescent="0.25">
      <c r="E79" s="80"/>
    </row>
    <row r="80" spans="5:5" x14ac:dyDescent="0.25">
      <c r="E80" s="80"/>
    </row>
    <row r="81" spans="5:5" x14ac:dyDescent="0.25">
      <c r="E81" s="80"/>
    </row>
    <row r="82" spans="5:5" x14ac:dyDescent="0.25">
      <c r="E82" s="80"/>
    </row>
  </sheetData>
  <sheetProtection algorithmName="SHA-512" hashValue="7AhRxVEHNGHhkhjUy280uQfX6CHVSwAiqyq+lDTPmSVrTCXFwdherHKMEc9wW9sk+NzeNZqcRV4UrB55wiHcWw==" saltValue="OQJp7rPQQLnIajiIJ1msp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D4:D43">
    <cfRule type="dataBar" priority="14">
      <dataBar>
        <cfvo type="min"/>
        <cfvo type="max"/>
        <color rgb="FFD6007B"/>
      </dataBar>
      <extLst>
        <ext xmlns:x14="http://schemas.microsoft.com/office/spreadsheetml/2009/9/main" uri="{B025F937-C7B1-47D3-B67F-A62EFF666E3E}">
          <x14:id>{AC7434DC-115B-43DA-8CD5-2966DC660970}</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{67029337-023D-4F87-A19C-FFA96D4A2129}</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 xmlns:xm="http://schemas.microsoft.com/office/excel/2006/main">
          <x14:cfRule type="dataBar" id="{67029337-023D-4F87-A19C-FFA96D4A2129}">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84"/>
  <sheetViews>
    <sheetView rightToLeft="1" topLeftCell="A47" workbookViewId="0">
      <selection activeCell="L17" sqref="L1:N1048576"/>
    </sheetView>
  </sheetViews>
  <sheetFormatPr defaultRowHeight="18" x14ac:dyDescent="0.25"/>
  <cols>
    <col min="1" max="1" width="20.140625" style="1" customWidth="1"/>
    <col min="2" max="5" width="9.140625" style="1"/>
    <col min="6" max="6" width="12.42578125" style="1" customWidth="1"/>
    <col min="7" max="7" width="15.5703125" style="1" customWidth="1"/>
    <col min="8" max="8" width="15" style="1" customWidth="1"/>
    <col min="9" max="9" width="12.85546875" style="1" customWidth="1"/>
    <col min="10" max="10" width="15.42578125" style="1" customWidth="1"/>
    <col min="11" max="11" width="9.140625" style="1"/>
    <col min="12" max="14" width="15" style="1" customWidth="1"/>
    <col min="15" max="15" width="13" style="1" customWidth="1"/>
    <col min="16" max="16" width="18.5703125" style="1" customWidth="1"/>
    <col min="17" max="17" width="14" style="1" customWidth="1"/>
    <col min="18" max="16384" width="9.140625" style="1"/>
  </cols>
  <sheetData>
    <row r="3" spans="1:17" ht="18.75" thickBot="1" x14ac:dyDescent="0.3"/>
    <row r="4" spans="1:17" ht="19.5" thickBot="1" x14ac:dyDescent="0.5">
      <c r="A4" s="60" t="s">
        <v>229</v>
      </c>
      <c r="B4" s="63">
        <f>COUNTIF(J5:J84,"در مرحله افتتاح حساب")</f>
        <v>0</v>
      </c>
      <c r="D4" s="178" t="s">
        <v>71</v>
      </c>
      <c r="E4" s="179" t="s">
        <v>222</v>
      </c>
      <c r="F4" s="179" t="s">
        <v>223</v>
      </c>
      <c r="G4" s="179" t="s">
        <v>224</v>
      </c>
      <c r="H4" s="179" t="s">
        <v>225</v>
      </c>
      <c r="I4" s="179" t="s">
        <v>9</v>
      </c>
      <c r="J4" s="179" t="s">
        <v>226</v>
      </c>
      <c r="K4" s="179" t="s">
        <v>0</v>
      </c>
      <c r="L4" s="180" t="str">
        <f>payesh!D19</f>
        <v>نام گروه‌یار</v>
      </c>
      <c r="M4" s="180" t="str">
        <f>payesh!D20</f>
        <v>نام خزانه‌دار</v>
      </c>
      <c r="N4" s="180" t="str">
        <f>payesh!D21</f>
        <v>نام منشی</v>
      </c>
      <c r="O4" s="179" t="s">
        <v>227</v>
      </c>
      <c r="P4" s="179" t="s">
        <v>204</v>
      </c>
      <c r="Q4" s="181" t="s">
        <v>228</v>
      </c>
    </row>
    <row r="5" spans="1:17" ht="18.75" thickBot="1" x14ac:dyDescent="0.45">
      <c r="A5" s="61" t="s">
        <v>230</v>
      </c>
      <c r="B5" s="64">
        <f>COUNTIF(J5:J84,"تشکیل شده")</f>
        <v>45</v>
      </c>
      <c r="D5" s="177" t="e">
        <f>SHG!B4</f>
        <v>#REF!</v>
      </c>
      <c r="E5" s="168" t="e">
        <f>SHG!C4</f>
        <v>#REF!</v>
      </c>
      <c r="F5" s="159" t="e">
        <f>SHG!D4</f>
        <v>#REF!</v>
      </c>
      <c r="G5" s="159" t="e">
        <f>SHG!E4</f>
        <v>#REF!</v>
      </c>
      <c r="H5" s="160" t="e">
        <f>payesh!#REF!</f>
        <v>#REF!</v>
      </c>
      <c r="I5" s="159" t="e">
        <f>SHG!F4</f>
        <v>#REF!</v>
      </c>
      <c r="J5" s="161" t="s">
        <v>546</v>
      </c>
      <c r="K5" s="159" t="e">
        <f>payesh!#REF!</f>
        <v>#REF!</v>
      </c>
      <c r="L5" s="159" t="e">
        <f>SHG!P4</f>
        <v>#REF!</v>
      </c>
      <c r="M5" s="159" t="e">
        <f>SHG!Q4</f>
        <v>#REF!</v>
      </c>
      <c r="N5" s="159" t="e">
        <f>SHG!R4</f>
        <v>#REF!</v>
      </c>
      <c r="O5" s="160" t="e">
        <f>SHG!N4</f>
        <v>#REF!</v>
      </c>
      <c r="P5" s="159" t="e">
        <f>payesh!#REF!</f>
        <v>#REF!</v>
      </c>
      <c r="Q5" s="162" t="e">
        <f>payesh!#REF!</f>
        <v>#REF!</v>
      </c>
    </row>
    <row r="6" spans="1:17" ht="18.75" thickBot="1" x14ac:dyDescent="0.45">
      <c r="A6" s="60" t="s">
        <v>231</v>
      </c>
      <c r="B6" s="63">
        <f>COUNTIF(J5:J84,"اعتبارسنجی شده")</f>
        <v>0</v>
      </c>
      <c r="D6" s="169" t="e">
        <f>SHG!B5</f>
        <v>#REF!</v>
      </c>
      <c r="E6" s="171" t="e">
        <f>SHG!C5</f>
        <v>#REF!</v>
      </c>
      <c r="F6" s="172" t="e">
        <f>SHG!D5</f>
        <v>#REF!</v>
      </c>
      <c r="G6" s="172" t="e">
        <f>SHG!E5</f>
        <v>#REF!</v>
      </c>
      <c r="H6" s="173" t="e">
        <f>payesh!#REF!</f>
        <v>#REF!</v>
      </c>
      <c r="I6" s="172" t="e">
        <f>SHG!F5</f>
        <v>#REF!</v>
      </c>
      <c r="J6" s="174" t="s">
        <v>546</v>
      </c>
      <c r="K6" s="172" t="e">
        <f>payesh!#REF!</f>
        <v>#REF!</v>
      </c>
      <c r="L6" s="172" t="e">
        <f>SHG!P5</f>
        <v>#REF!</v>
      </c>
      <c r="M6" s="172" t="e">
        <f>SHG!Q5</f>
        <v>#REF!</v>
      </c>
      <c r="N6" s="172" t="e">
        <f>SHG!R5</f>
        <v>#REF!</v>
      </c>
      <c r="O6" s="173" t="e">
        <f>SHG!N5</f>
        <v>#REF!</v>
      </c>
      <c r="P6" s="172" t="e">
        <f>payesh!#REF!</f>
        <v>#REF!</v>
      </c>
      <c r="Q6" s="175" t="e">
        <f>payesh!#REF!</f>
        <v>#REF!</v>
      </c>
    </row>
    <row r="7" spans="1:17" ht="18.75" thickBot="1" x14ac:dyDescent="0.45">
      <c r="A7" s="61" t="s">
        <v>232</v>
      </c>
      <c r="B7" s="64">
        <f>COUNTIF(J5:J84,"مراحل بانکی")</f>
        <v>0</v>
      </c>
      <c r="D7" s="176">
        <f>SHG!B6</f>
        <v>1</v>
      </c>
      <c r="E7" s="170" t="str">
        <f>SHG!C6</f>
        <v>کردستان</v>
      </c>
      <c r="F7" s="164" t="str">
        <f>SHG!D6</f>
        <v>دهگلان</v>
      </c>
      <c r="G7" s="164" t="str">
        <f>SHG!E6</f>
        <v>توربه ریز</v>
      </c>
      <c r="H7" s="165">
        <f>payesh!E15</f>
        <v>0</v>
      </c>
      <c r="I7" s="164" t="str">
        <f>SHG!F6</f>
        <v xml:space="preserve">صبا </v>
      </c>
      <c r="J7" s="166" t="s">
        <v>546</v>
      </c>
      <c r="K7" s="164">
        <f>payesh!E22</f>
        <v>21</v>
      </c>
      <c r="L7" s="164" t="str">
        <f>SHG!P6</f>
        <v>رویا خالدیان</v>
      </c>
      <c r="M7" s="164" t="str">
        <f>SHG!Q6</f>
        <v>شریفه مفاخری</v>
      </c>
      <c r="N7" s="164" t="str">
        <f>SHG!R6</f>
        <v>ژیلا مشیر پناهی</v>
      </c>
      <c r="O7" s="165">
        <f>SHG!N6</f>
        <v>775464483</v>
      </c>
      <c r="P7" s="164">
        <f>payesh!E62</f>
        <v>4283989</v>
      </c>
      <c r="Q7" s="167">
        <f>payesh!E82</f>
        <v>235000000</v>
      </c>
    </row>
    <row r="8" spans="1:17" ht="18.75" thickBot="1" x14ac:dyDescent="0.45">
      <c r="A8" s="60" t="s">
        <v>233</v>
      </c>
      <c r="B8" s="63">
        <f>COUNTIF(J5:J84,"دریافت وام بانکی")</f>
        <v>15</v>
      </c>
      <c r="D8" s="169" t="e">
        <f>SHG!B7</f>
        <v>#REF!</v>
      </c>
      <c r="E8" s="171" t="e">
        <f>SHG!C7</f>
        <v>#REF!</v>
      </c>
      <c r="F8" s="172" t="e">
        <f>SHG!D7</f>
        <v>#REF!</v>
      </c>
      <c r="G8" s="172" t="e">
        <f>SHG!E7</f>
        <v>#REF!</v>
      </c>
      <c r="H8" s="173" t="e">
        <f>payesh!#REF!</f>
        <v>#REF!</v>
      </c>
      <c r="I8" s="172" t="e">
        <f>SHG!F7</f>
        <v>#REF!</v>
      </c>
      <c r="J8" s="174" t="s">
        <v>546</v>
      </c>
      <c r="K8" s="172" t="e">
        <f>payesh!#REF!</f>
        <v>#REF!</v>
      </c>
      <c r="L8" s="172" t="e">
        <f>SHG!P7</f>
        <v>#REF!</v>
      </c>
      <c r="M8" s="172" t="e">
        <f>SHG!Q7</f>
        <v>#REF!</v>
      </c>
      <c r="N8" s="172" t="e">
        <f>SHG!R7</f>
        <v>#REF!</v>
      </c>
      <c r="O8" s="173" t="e">
        <f>SHG!N7</f>
        <v>#REF!</v>
      </c>
      <c r="P8" s="172" t="e">
        <f>payesh!#REF!</f>
        <v>#REF!</v>
      </c>
      <c r="Q8" s="175" t="e">
        <f>payesh!#REF!</f>
        <v>#REF!</v>
      </c>
    </row>
    <row r="9" spans="1:17" ht="18.75" thickBot="1" x14ac:dyDescent="0.45">
      <c r="A9" s="62" t="s">
        <v>106</v>
      </c>
      <c r="B9" s="59">
        <f>SUM(B4:B8)</f>
        <v>60</v>
      </c>
      <c r="D9" s="176" t="e">
        <f>SHG!B8</f>
        <v>#REF!</v>
      </c>
      <c r="E9" s="170" t="e">
        <f>SHG!C8</f>
        <v>#REF!</v>
      </c>
      <c r="F9" s="164" t="e">
        <f>SHG!D8</f>
        <v>#REF!</v>
      </c>
      <c r="G9" s="164" t="e">
        <f>SHG!E8</f>
        <v>#REF!</v>
      </c>
      <c r="H9" s="165" t="e">
        <f>payesh!#REF!</f>
        <v>#REF!</v>
      </c>
      <c r="I9" s="164" t="e">
        <f>SHG!F8</f>
        <v>#REF!</v>
      </c>
      <c r="J9" s="166" t="s">
        <v>546</v>
      </c>
      <c r="K9" s="164" t="e">
        <f>payesh!#REF!</f>
        <v>#REF!</v>
      </c>
      <c r="L9" s="164" t="e">
        <f>SHG!P8</f>
        <v>#REF!</v>
      </c>
      <c r="M9" s="164" t="e">
        <f>SHG!Q8</f>
        <v>#REF!</v>
      </c>
      <c r="N9" s="164" t="e">
        <f>SHG!R8</f>
        <v>#REF!</v>
      </c>
      <c r="O9" s="165" t="e">
        <f>SHG!N8</f>
        <v>#REF!</v>
      </c>
      <c r="P9" s="164" t="e">
        <f>payesh!#REF!</f>
        <v>#REF!</v>
      </c>
      <c r="Q9" s="167" t="e">
        <f>payesh!#REF!</f>
        <v>#REF!</v>
      </c>
    </row>
    <row r="10" spans="1:17" ht="18.75" thickBot="1" x14ac:dyDescent="0.45">
      <c r="D10" s="169" t="e">
        <f>SHG!B9</f>
        <v>#REF!</v>
      </c>
      <c r="E10" s="171" t="e">
        <f>SHG!C9</f>
        <v>#REF!</v>
      </c>
      <c r="F10" s="172" t="e">
        <f>SHG!D9</f>
        <v>#REF!</v>
      </c>
      <c r="G10" s="172" t="e">
        <f>SHG!E9</f>
        <v>#REF!</v>
      </c>
      <c r="H10" s="173" t="e">
        <f>payesh!#REF!</f>
        <v>#REF!</v>
      </c>
      <c r="I10" s="172" t="e">
        <f>SHG!F9</f>
        <v>#REF!</v>
      </c>
      <c r="J10" s="174" t="s">
        <v>546</v>
      </c>
      <c r="K10" s="172" t="e">
        <f>payesh!#REF!</f>
        <v>#REF!</v>
      </c>
      <c r="L10" s="172" t="e">
        <f>SHG!P9</f>
        <v>#REF!</v>
      </c>
      <c r="M10" s="172" t="e">
        <f>SHG!Q9</f>
        <v>#REF!</v>
      </c>
      <c r="N10" s="172" t="e">
        <f>SHG!R9</f>
        <v>#REF!</v>
      </c>
      <c r="O10" s="173" t="e">
        <f>SHG!N9</f>
        <v>#REF!</v>
      </c>
      <c r="P10" s="172" t="e">
        <f>payesh!#REF!</f>
        <v>#REF!</v>
      </c>
      <c r="Q10" s="175" t="e">
        <f>payesh!#REF!</f>
        <v>#REF!</v>
      </c>
    </row>
    <row r="11" spans="1:17" ht="18.75" thickBot="1" x14ac:dyDescent="0.45">
      <c r="D11" s="176">
        <f>SHG!B10</f>
        <v>2</v>
      </c>
      <c r="E11" s="170" t="str">
        <f>SHG!C10</f>
        <v>کردستان</v>
      </c>
      <c r="F11" s="164" t="str">
        <f>SHG!D10</f>
        <v>دهگلان</v>
      </c>
      <c r="G11" s="164" t="str">
        <f>SHG!E10</f>
        <v>عباسجوب</v>
      </c>
      <c r="H11" s="165">
        <f>payesh!F15</f>
        <v>0</v>
      </c>
      <c r="I11" s="164" t="str">
        <f>SHG!F10</f>
        <v>دریا</v>
      </c>
      <c r="J11" s="166" t="s">
        <v>546</v>
      </c>
      <c r="K11" s="164">
        <f>payesh!F22</f>
        <v>19</v>
      </c>
      <c r="L11" s="164" t="str">
        <f>SHG!P10</f>
        <v>ناهید خسروی</v>
      </c>
      <c r="M11" s="164" t="str">
        <f>SHG!Q10</f>
        <v>مهین رضایی</v>
      </c>
      <c r="N11" s="164" t="str">
        <f>SHG!R10</f>
        <v>لیمو اوسطی</v>
      </c>
      <c r="O11" s="165">
        <f>SHG!N10</f>
        <v>756395124</v>
      </c>
      <c r="P11" s="164">
        <f>payesh!F62</f>
        <v>23230819</v>
      </c>
      <c r="Q11" s="167">
        <f>payesh!F82</f>
        <v>235000000</v>
      </c>
    </row>
    <row r="12" spans="1:17" ht="18.75" thickBot="1" x14ac:dyDescent="0.45">
      <c r="D12" s="169" t="e">
        <f>SHG!B11</f>
        <v>#REF!</v>
      </c>
      <c r="E12" s="171" t="e">
        <f>SHG!C11</f>
        <v>#REF!</v>
      </c>
      <c r="F12" s="172" t="e">
        <f>SHG!D11</f>
        <v>#REF!</v>
      </c>
      <c r="G12" s="172" t="e">
        <f>SHG!E11</f>
        <v>#REF!</v>
      </c>
      <c r="H12" s="173" t="e">
        <f>payesh!#REF!</f>
        <v>#REF!</v>
      </c>
      <c r="I12" s="172" t="e">
        <f>SHG!F11</f>
        <v>#REF!</v>
      </c>
      <c r="J12" s="174" t="s">
        <v>546</v>
      </c>
      <c r="K12" s="172" t="e">
        <f>payesh!#REF!</f>
        <v>#REF!</v>
      </c>
      <c r="L12" s="172" t="e">
        <f>SHG!P11</f>
        <v>#REF!</v>
      </c>
      <c r="M12" s="172" t="e">
        <f>SHG!Q11</f>
        <v>#REF!</v>
      </c>
      <c r="N12" s="172" t="e">
        <f>SHG!R11</f>
        <v>#REF!</v>
      </c>
      <c r="O12" s="173" t="e">
        <f>SHG!N11</f>
        <v>#REF!</v>
      </c>
      <c r="P12" s="172" t="e">
        <f>payesh!#REF!</f>
        <v>#REF!</v>
      </c>
      <c r="Q12" s="175" t="e">
        <f>payesh!#REF!</f>
        <v>#REF!</v>
      </c>
    </row>
    <row r="13" spans="1:17" ht="18.75" thickBot="1" x14ac:dyDescent="0.45">
      <c r="D13" s="176" t="e">
        <f>SHG!B12</f>
        <v>#REF!</v>
      </c>
      <c r="E13" s="170" t="e">
        <f>SHG!C12</f>
        <v>#REF!</v>
      </c>
      <c r="F13" s="164" t="e">
        <f>SHG!D12</f>
        <v>#REF!</v>
      </c>
      <c r="G13" s="164" t="e">
        <f>SHG!E12</f>
        <v>#REF!</v>
      </c>
      <c r="H13" s="165" t="e">
        <f>payesh!#REF!</f>
        <v>#REF!</v>
      </c>
      <c r="I13" s="164" t="e">
        <f>SHG!F12</f>
        <v>#REF!</v>
      </c>
      <c r="J13" s="166" t="s">
        <v>546</v>
      </c>
      <c r="K13" s="164" t="e">
        <f>payesh!#REF!</f>
        <v>#REF!</v>
      </c>
      <c r="L13" s="164" t="e">
        <f>SHG!P12</f>
        <v>#REF!</v>
      </c>
      <c r="M13" s="164" t="e">
        <f>SHG!Q12</f>
        <v>#REF!</v>
      </c>
      <c r="N13" s="164" t="e">
        <f>SHG!R12</f>
        <v>#REF!</v>
      </c>
      <c r="O13" s="165" t="e">
        <f>SHG!N12</f>
        <v>#REF!</v>
      </c>
      <c r="P13" s="164" t="e">
        <f>payesh!#REF!</f>
        <v>#REF!</v>
      </c>
      <c r="Q13" s="167" t="e">
        <f>payesh!#REF!</f>
        <v>#REF!</v>
      </c>
    </row>
    <row r="14" spans="1:17" ht="18.75" thickBot="1" x14ac:dyDescent="0.45">
      <c r="D14" s="169" t="e">
        <f>SHG!B13</f>
        <v>#REF!</v>
      </c>
      <c r="E14" s="171" t="e">
        <f>SHG!C13</f>
        <v>#REF!</v>
      </c>
      <c r="F14" s="172" t="e">
        <f>SHG!D13</f>
        <v>#REF!</v>
      </c>
      <c r="G14" s="172" t="e">
        <f>SHG!E13</f>
        <v>#REF!</v>
      </c>
      <c r="H14" s="173" t="e">
        <f>payesh!#REF!</f>
        <v>#REF!</v>
      </c>
      <c r="I14" s="172" t="e">
        <f>SHG!F13</f>
        <v>#REF!</v>
      </c>
      <c r="J14" s="174" t="s">
        <v>546</v>
      </c>
      <c r="K14" s="172" t="e">
        <f>payesh!#REF!</f>
        <v>#REF!</v>
      </c>
      <c r="L14" s="172" t="e">
        <f>SHG!P13</f>
        <v>#REF!</v>
      </c>
      <c r="M14" s="172" t="e">
        <f>SHG!Q13</f>
        <v>#REF!</v>
      </c>
      <c r="N14" s="172" t="e">
        <f>SHG!R13</f>
        <v>#REF!</v>
      </c>
      <c r="O14" s="173" t="e">
        <f>SHG!N13</f>
        <v>#REF!</v>
      </c>
      <c r="P14" s="172" t="e">
        <f>payesh!#REF!</f>
        <v>#REF!</v>
      </c>
      <c r="Q14" s="175" t="e">
        <f>payesh!#REF!</f>
        <v>#REF!</v>
      </c>
    </row>
    <row r="15" spans="1:17" ht="18.75" thickBot="1" x14ac:dyDescent="0.45">
      <c r="D15" s="176" t="e">
        <f>SHG!B14</f>
        <v>#REF!</v>
      </c>
      <c r="E15" s="170" t="e">
        <f>SHG!C14</f>
        <v>#REF!</v>
      </c>
      <c r="F15" s="164" t="e">
        <f>SHG!D14</f>
        <v>#REF!</v>
      </c>
      <c r="G15" s="164" t="e">
        <f>SHG!E14</f>
        <v>#REF!</v>
      </c>
      <c r="H15" s="165" t="e">
        <f>payesh!#REF!</f>
        <v>#REF!</v>
      </c>
      <c r="I15" s="164" t="e">
        <f>SHG!F14</f>
        <v>#REF!</v>
      </c>
      <c r="J15" s="166" t="s">
        <v>546</v>
      </c>
      <c r="K15" s="164" t="e">
        <f>payesh!#REF!</f>
        <v>#REF!</v>
      </c>
      <c r="L15" s="164" t="e">
        <f>SHG!P14</f>
        <v>#REF!</v>
      </c>
      <c r="M15" s="164" t="e">
        <f>SHG!Q14</f>
        <v>#REF!</v>
      </c>
      <c r="N15" s="164" t="e">
        <f>SHG!R14</f>
        <v>#REF!</v>
      </c>
      <c r="O15" s="165" t="e">
        <f>SHG!N14</f>
        <v>#REF!</v>
      </c>
      <c r="P15" s="164" t="e">
        <f>payesh!#REF!</f>
        <v>#REF!</v>
      </c>
      <c r="Q15" s="167" t="e">
        <f>payesh!#REF!</f>
        <v>#REF!</v>
      </c>
    </row>
    <row r="16" spans="1:17" ht="18.75" thickBot="1" x14ac:dyDescent="0.45">
      <c r="D16" s="169">
        <f>SHG!B15</f>
        <v>3</v>
      </c>
      <c r="E16" s="171" t="str">
        <f>SHG!C15</f>
        <v>کردستان</v>
      </c>
      <c r="F16" s="172" t="str">
        <f>SHG!D15</f>
        <v>دهگلان</v>
      </c>
      <c r="G16" s="172" t="str">
        <f>SHG!E15</f>
        <v>سراب حاجی پمق</v>
      </c>
      <c r="H16" s="173">
        <f>payesh!G15</f>
        <v>0</v>
      </c>
      <c r="I16" s="172" t="str">
        <f>SHG!F15</f>
        <v>مهنا</v>
      </c>
      <c r="J16" s="174" t="s">
        <v>546</v>
      </c>
      <c r="K16" s="172">
        <f>payesh!G22</f>
        <v>16</v>
      </c>
      <c r="L16" s="172" t="str">
        <f>SHG!P15</f>
        <v>زیبنده محمدی</v>
      </c>
      <c r="M16" s="172" t="str">
        <f>SHG!Q15</f>
        <v>طیبه مفاخری</v>
      </c>
      <c r="N16" s="172" t="str">
        <f>SHG!R15</f>
        <v>شهین قوامی</v>
      </c>
      <c r="O16" s="173">
        <f>SHG!N15</f>
        <v>759294611</v>
      </c>
      <c r="P16" s="172">
        <f>payesh!G62</f>
        <v>36680369</v>
      </c>
      <c r="Q16" s="175">
        <f>payesh!G82</f>
        <v>210000000</v>
      </c>
    </row>
    <row r="17" spans="4:17" ht="18.75" thickBot="1" x14ac:dyDescent="0.45">
      <c r="D17" s="176" t="e">
        <f>SHG!B16</f>
        <v>#REF!</v>
      </c>
      <c r="E17" s="170" t="e">
        <f>SHG!C16</f>
        <v>#REF!</v>
      </c>
      <c r="F17" s="164" t="e">
        <f>SHG!D16</f>
        <v>#REF!</v>
      </c>
      <c r="G17" s="164" t="e">
        <f>SHG!E16</f>
        <v>#REF!</v>
      </c>
      <c r="H17" s="165" t="e">
        <f>payesh!#REF!</f>
        <v>#REF!</v>
      </c>
      <c r="I17" s="164" t="e">
        <f>SHG!F16</f>
        <v>#REF!</v>
      </c>
      <c r="J17" s="166" t="s">
        <v>230</v>
      </c>
      <c r="K17" s="164" t="e">
        <f>payesh!#REF!</f>
        <v>#REF!</v>
      </c>
      <c r="L17" s="164" t="e">
        <f>SHG!P16</f>
        <v>#REF!</v>
      </c>
      <c r="M17" s="164" t="e">
        <f>SHG!Q16</f>
        <v>#REF!</v>
      </c>
      <c r="N17" s="164" t="e">
        <f>SHG!R16</f>
        <v>#REF!</v>
      </c>
      <c r="O17" s="165" t="e">
        <f>SHG!N16</f>
        <v>#REF!</v>
      </c>
      <c r="P17" s="164" t="e">
        <f>payesh!#REF!</f>
        <v>#REF!</v>
      </c>
      <c r="Q17" s="167" t="e">
        <f>payesh!#REF!</f>
        <v>#REF!</v>
      </c>
    </row>
    <row r="18" spans="4:17" ht="18.75" thickBot="1" x14ac:dyDescent="0.45">
      <c r="D18" s="169" t="e">
        <f>SHG!B17</f>
        <v>#REF!</v>
      </c>
      <c r="E18" s="171" t="e">
        <f>SHG!C17</f>
        <v>#REF!</v>
      </c>
      <c r="F18" s="172" t="e">
        <f>SHG!D17</f>
        <v>#REF!</v>
      </c>
      <c r="G18" s="172" t="e">
        <f>SHG!E17</f>
        <v>#REF!</v>
      </c>
      <c r="H18" s="173" t="e">
        <f>payesh!#REF!</f>
        <v>#REF!</v>
      </c>
      <c r="I18" s="172" t="e">
        <f>SHG!F17</f>
        <v>#REF!</v>
      </c>
      <c r="J18" s="174" t="s">
        <v>230</v>
      </c>
      <c r="K18" s="172" t="e">
        <f>payesh!#REF!</f>
        <v>#REF!</v>
      </c>
      <c r="L18" s="172" t="e">
        <f>SHG!P17</f>
        <v>#REF!</v>
      </c>
      <c r="M18" s="172" t="e">
        <f>SHG!Q17</f>
        <v>#REF!</v>
      </c>
      <c r="N18" s="172" t="e">
        <f>SHG!R17</f>
        <v>#REF!</v>
      </c>
      <c r="O18" s="173" t="e">
        <f>SHG!N17</f>
        <v>#REF!</v>
      </c>
      <c r="P18" s="172" t="e">
        <f>payesh!#REF!</f>
        <v>#REF!</v>
      </c>
      <c r="Q18" s="175" t="e">
        <f>payesh!#REF!</f>
        <v>#REF!</v>
      </c>
    </row>
    <row r="19" spans="4:17" ht="18.75" thickBot="1" x14ac:dyDescent="0.45">
      <c r="D19" s="176" t="e">
        <f>SHG!B18</f>
        <v>#REF!</v>
      </c>
      <c r="E19" s="170" t="e">
        <f>SHG!C18</f>
        <v>#REF!</v>
      </c>
      <c r="F19" s="164" t="e">
        <f>SHG!D18</f>
        <v>#REF!</v>
      </c>
      <c r="G19" s="164" t="e">
        <f>SHG!E18</f>
        <v>#REF!</v>
      </c>
      <c r="H19" s="165" t="e">
        <f>payesh!#REF!</f>
        <v>#REF!</v>
      </c>
      <c r="I19" s="164" t="e">
        <f>SHG!F18</f>
        <v>#REF!</v>
      </c>
      <c r="J19" s="166" t="s">
        <v>546</v>
      </c>
      <c r="K19" s="164" t="e">
        <f>payesh!#REF!</f>
        <v>#REF!</v>
      </c>
      <c r="L19" s="164" t="e">
        <f>SHG!P18</f>
        <v>#REF!</v>
      </c>
      <c r="M19" s="164" t="e">
        <f>SHG!Q18</f>
        <v>#REF!</v>
      </c>
      <c r="N19" s="164" t="e">
        <f>SHG!R18</f>
        <v>#REF!</v>
      </c>
      <c r="O19" s="165" t="e">
        <f>SHG!N18</f>
        <v>#REF!</v>
      </c>
      <c r="P19" s="164" t="e">
        <f>payesh!#REF!</f>
        <v>#REF!</v>
      </c>
      <c r="Q19" s="167" t="e">
        <f>payesh!#REF!</f>
        <v>#REF!</v>
      </c>
    </row>
    <row r="20" spans="4:17" ht="18.75" thickBot="1" x14ac:dyDescent="0.45">
      <c r="D20" s="169" t="e">
        <f>SHG!B19</f>
        <v>#REF!</v>
      </c>
      <c r="E20" s="171" t="e">
        <f>SHG!C19</f>
        <v>#REF!</v>
      </c>
      <c r="F20" s="172" t="e">
        <f>SHG!D19</f>
        <v>#REF!</v>
      </c>
      <c r="G20" s="172" t="e">
        <f>SHG!E19</f>
        <v>#REF!</v>
      </c>
      <c r="H20" s="173" t="e">
        <f>payesh!#REF!</f>
        <v>#REF!</v>
      </c>
      <c r="I20" s="172" t="e">
        <f>SHG!F19</f>
        <v>#REF!</v>
      </c>
      <c r="J20" s="174" t="s">
        <v>546</v>
      </c>
      <c r="K20" s="172" t="e">
        <f>payesh!#REF!</f>
        <v>#REF!</v>
      </c>
      <c r="L20" s="172" t="e">
        <f>SHG!P19</f>
        <v>#REF!</v>
      </c>
      <c r="M20" s="172" t="e">
        <f>SHG!Q19</f>
        <v>#REF!</v>
      </c>
      <c r="N20" s="172" t="e">
        <f>SHG!R19</f>
        <v>#REF!</v>
      </c>
      <c r="O20" s="173" t="e">
        <f>SHG!N19</f>
        <v>#REF!</v>
      </c>
      <c r="P20" s="172" t="e">
        <f>payesh!#REF!</f>
        <v>#REF!</v>
      </c>
      <c r="Q20" s="175" t="e">
        <f>payesh!#REF!</f>
        <v>#REF!</v>
      </c>
    </row>
    <row r="21" spans="4:17" ht="18.75" thickBot="1" x14ac:dyDescent="0.45">
      <c r="D21" s="176">
        <f>SHG!B20</f>
        <v>4</v>
      </c>
      <c r="E21" s="170" t="str">
        <f>SHG!C20</f>
        <v>کردستان</v>
      </c>
      <c r="F21" s="164" t="str">
        <f>SHG!D20</f>
        <v>دهگلان</v>
      </c>
      <c r="G21" s="164" t="str">
        <f>SHG!E20</f>
        <v>کرگ آباد</v>
      </c>
      <c r="H21" s="165">
        <f>payesh!H15</f>
        <v>0</v>
      </c>
      <c r="I21" s="164" t="str">
        <f>SHG!F20</f>
        <v>آوا</v>
      </c>
      <c r="J21" s="166" t="s">
        <v>230</v>
      </c>
      <c r="K21" s="164">
        <f>payesh!H22</f>
        <v>16</v>
      </c>
      <c r="L21" s="164" t="str">
        <f>SHG!P20</f>
        <v>زینب حسین پناهی</v>
      </c>
      <c r="M21" s="164" t="str">
        <f>SHG!Q20</f>
        <v>گلاله زارعی</v>
      </c>
      <c r="N21" s="164" t="str">
        <f>SHG!R20</f>
        <v>لیلا مرادی</v>
      </c>
      <c r="O21" s="165">
        <f>SHG!N20</f>
        <v>765366895</v>
      </c>
      <c r="P21" s="164">
        <f>payesh!H62</f>
        <v>13734795</v>
      </c>
      <c r="Q21" s="167">
        <f>payesh!H82</f>
        <v>0</v>
      </c>
    </row>
    <row r="22" spans="4:17" ht="18.75" thickBot="1" x14ac:dyDescent="0.45">
      <c r="D22" s="169">
        <f>SHG!B21</f>
        <v>5</v>
      </c>
      <c r="E22" s="171" t="str">
        <f>SHG!C21</f>
        <v>کردستان</v>
      </c>
      <c r="F22" s="172" t="str">
        <f>SHG!D21</f>
        <v>دهگلان</v>
      </c>
      <c r="G22" s="172" t="str">
        <f>SHG!E21</f>
        <v>قروچای</v>
      </c>
      <c r="H22" s="173">
        <f>payesh!I15</f>
        <v>0</v>
      </c>
      <c r="I22" s="172" t="str">
        <f>SHG!F21</f>
        <v>روژان</v>
      </c>
      <c r="J22" s="174" t="s">
        <v>230</v>
      </c>
      <c r="K22" s="172">
        <f>payesh!I22</f>
        <v>15</v>
      </c>
      <c r="L22" s="172" t="str">
        <f>SHG!P21</f>
        <v>فاطمه اسکندری</v>
      </c>
      <c r="M22" s="172" t="str">
        <f>SHG!Q21</f>
        <v>سمیه حسین پناهی</v>
      </c>
      <c r="N22" s="172" t="str">
        <f>SHG!R21</f>
        <v>نیشتمان حسین پناهی</v>
      </c>
      <c r="O22" s="173">
        <f>SHG!N21</f>
        <v>766784607</v>
      </c>
      <c r="P22" s="172">
        <f>payesh!I62</f>
        <v>13537937</v>
      </c>
      <c r="Q22" s="175">
        <f>payesh!I82</f>
        <v>0</v>
      </c>
    </row>
    <row r="23" spans="4:17" ht="18.75" thickBot="1" x14ac:dyDescent="0.45">
      <c r="D23" s="176" t="e">
        <f>SHG!B22</f>
        <v>#REF!</v>
      </c>
      <c r="E23" s="170" t="e">
        <f>SHG!C22</f>
        <v>#REF!</v>
      </c>
      <c r="F23" s="164" t="e">
        <f>SHG!D22</f>
        <v>#REF!</v>
      </c>
      <c r="G23" s="164" t="e">
        <f>SHG!E22</f>
        <v>#REF!</v>
      </c>
      <c r="H23" s="165" t="e">
        <f>payesh!#REF!</f>
        <v>#REF!</v>
      </c>
      <c r="I23" s="164" t="e">
        <f>SHG!F22</f>
        <v>#REF!</v>
      </c>
      <c r="J23" s="166" t="s">
        <v>546</v>
      </c>
      <c r="K23" s="164" t="e">
        <f>payesh!#REF!</f>
        <v>#REF!</v>
      </c>
      <c r="L23" s="164" t="e">
        <f>SHG!P22</f>
        <v>#REF!</v>
      </c>
      <c r="M23" s="164" t="e">
        <f>SHG!Q22</f>
        <v>#REF!</v>
      </c>
      <c r="N23" s="164" t="e">
        <f>SHG!R22</f>
        <v>#REF!</v>
      </c>
      <c r="O23" s="165" t="e">
        <f>SHG!N22</f>
        <v>#REF!</v>
      </c>
      <c r="P23" s="164" t="e">
        <f>payesh!#REF!</f>
        <v>#REF!</v>
      </c>
      <c r="Q23" s="167" t="e">
        <f>payesh!#REF!</f>
        <v>#REF!</v>
      </c>
    </row>
    <row r="24" spans="4:17" ht="18.75" thickBot="1" x14ac:dyDescent="0.45">
      <c r="D24" s="169" t="e">
        <f>SHG!B23</f>
        <v>#REF!</v>
      </c>
      <c r="E24" s="171" t="e">
        <f>SHG!C23</f>
        <v>#REF!</v>
      </c>
      <c r="F24" s="172" t="e">
        <f>SHG!D23</f>
        <v>#REF!</v>
      </c>
      <c r="G24" s="172" t="e">
        <f>SHG!E23</f>
        <v>#REF!</v>
      </c>
      <c r="H24" s="173" t="e">
        <f>payesh!#REF!</f>
        <v>#REF!</v>
      </c>
      <c r="I24" s="172" t="e">
        <f>SHG!F23</f>
        <v>#REF!</v>
      </c>
      <c r="J24" s="174" t="s">
        <v>230</v>
      </c>
      <c r="K24" s="172" t="e">
        <f>payesh!#REF!</f>
        <v>#REF!</v>
      </c>
      <c r="L24" s="172" t="e">
        <f>SHG!P23</f>
        <v>#REF!</v>
      </c>
      <c r="M24" s="172" t="e">
        <f>SHG!Q23</f>
        <v>#REF!</v>
      </c>
      <c r="N24" s="172" t="e">
        <f>SHG!R23</f>
        <v>#REF!</v>
      </c>
      <c r="O24" s="173" t="e">
        <f>SHG!N23</f>
        <v>#REF!</v>
      </c>
      <c r="P24" s="172" t="e">
        <f>payesh!#REF!</f>
        <v>#REF!</v>
      </c>
      <c r="Q24" s="175" t="e">
        <f>payesh!#REF!</f>
        <v>#REF!</v>
      </c>
    </row>
    <row r="25" spans="4:17" ht="18.75" thickBot="1" x14ac:dyDescent="0.45">
      <c r="D25" s="176" t="e">
        <f>SHG!B24</f>
        <v>#REF!</v>
      </c>
      <c r="E25" s="170" t="e">
        <f>SHG!C24</f>
        <v>#REF!</v>
      </c>
      <c r="F25" s="164" t="e">
        <f>SHG!D24</f>
        <v>#REF!</v>
      </c>
      <c r="G25" s="164" t="e">
        <f>SHG!E24</f>
        <v>#REF!</v>
      </c>
      <c r="H25" s="165" t="e">
        <f>payesh!#REF!</f>
        <v>#REF!</v>
      </c>
      <c r="I25" s="164" t="e">
        <f>SHG!F24</f>
        <v>#REF!</v>
      </c>
      <c r="J25" s="166" t="s">
        <v>230</v>
      </c>
      <c r="K25" s="164" t="e">
        <f>payesh!#REF!</f>
        <v>#REF!</v>
      </c>
      <c r="L25" s="164" t="e">
        <f>SHG!P24</f>
        <v>#REF!</v>
      </c>
      <c r="M25" s="164" t="e">
        <f>SHG!Q24</f>
        <v>#REF!</v>
      </c>
      <c r="N25" s="164" t="e">
        <f>SHG!R24</f>
        <v>#REF!</v>
      </c>
      <c r="O25" s="165" t="e">
        <f>SHG!N24</f>
        <v>#REF!</v>
      </c>
      <c r="P25" s="164" t="e">
        <f>payesh!#REF!</f>
        <v>#REF!</v>
      </c>
      <c r="Q25" s="167" t="e">
        <f>payesh!#REF!</f>
        <v>#REF!</v>
      </c>
    </row>
    <row r="26" spans="4:17" ht="18.75" thickBot="1" x14ac:dyDescent="0.45">
      <c r="D26" s="169">
        <f>SHG!B25</f>
        <v>6</v>
      </c>
      <c r="E26" s="171" t="str">
        <f>SHG!C25</f>
        <v>کردستان</v>
      </c>
      <c r="F26" s="172" t="str">
        <f>SHG!D25</f>
        <v>دهگلان</v>
      </c>
      <c r="G26" s="172" t="str">
        <f>SHG!E25</f>
        <v>میرکی</v>
      </c>
      <c r="H26" s="173">
        <f>payesh!J15</f>
        <v>0</v>
      </c>
      <c r="I26" s="172" t="str">
        <f>SHG!F25</f>
        <v>روژ هه لات</v>
      </c>
      <c r="J26" s="174" t="s">
        <v>230</v>
      </c>
      <c r="K26" s="172">
        <f>payesh!J22</f>
        <v>17</v>
      </c>
      <c r="L26" s="172" t="str">
        <f>SHG!P25</f>
        <v>زینب عبدی</v>
      </c>
      <c r="M26" s="172" t="str">
        <f>SHG!Q25</f>
        <v>شیدا میرکی</v>
      </c>
      <c r="N26" s="172" t="str">
        <f>SHG!R25</f>
        <v>الهام میرکی</v>
      </c>
      <c r="O26" s="173">
        <f>SHG!N25</f>
        <v>782325166</v>
      </c>
      <c r="P26" s="172">
        <f>payesh!J62</f>
        <v>6956959</v>
      </c>
      <c r="Q26" s="175">
        <f>payesh!J82</f>
        <v>0</v>
      </c>
    </row>
    <row r="27" spans="4:17" ht="18.75" thickBot="1" x14ac:dyDescent="0.45">
      <c r="D27" s="176" t="e">
        <f>SHG!B26</f>
        <v>#REF!</v>
      </c>
      <c r="E27" s="170" t="e">
        <f>SHG!C26</f>
        <v>#REF!</v>
      </c>
      <c r="F27" s="164" t="e">
        <f>SHG!D26</f>
        <v>#REF!</v>
      </c>
      <c r="G27" s="164" t="e">
        <f>SHG!E26</f>
        <v>#REF!</v>
      </c>
      <c r="H27" s="165" t="e">
        <f>payesh!#REF!</f>
        <v>#REF!</v>
      </c>
      <c r="I27" s="164" t="e">
        <f>SHG!F26</f>
        <v>#REF!</v>
      </c>
      <c r="J27" s="166" t="s">
        <v>230</v>
      </c>
      <c r="K27" s="164" t="e">
        <f>payesh!#REF!</f>
        <v>#REF!</v>
      </c>
      <c r="L27" s="164" t="e">
        <f>SHG!P26</f>
        <v>#REF!</v>
      </c>
      <c r="M27" s="164" t="e">
        <f>SHG!Q26</f>
        <v>#REF!</v>
      </c>
      <c r="N27" s="164" t="e">
        <f>SHG!R26</f>
        <v>#REF!</v>
      </c>
      <c r="O27" s="165" t="e">
        <f>SHG!N26</f>
        <v>#REF!</v>
      </c>
      <c r="P27" s="164" t="e">
        <f>payesh!#REF!</f>
        <v>#REF!</v>
      </c>
      <c r="Q27" s="167" t="e">
        <f>payesh!#REF!</f>
        <v>#REF!</v>
      </c>
    </row>
    <row r="28" spans="4:17" ht="18.75" thickBot="1" x14ac:dyDescent="0.45">
      <c r="D28" s="169" t="e">
        <f>SHG!B27</f>
        <v>#REF!</v>
      </c>
      <c r="E28" s="171" t="e">
        <f>SHG!C27</f>
        <v>#REF!</v>
      </c>
      <c r="F28" s="172" t="e">
        <f>SHG!D27</f>
        <v>#REF!</v>
      </c>
      <c r="G28" s="172" t="e">
        <f>SHG!E27</f>
        <v>#REF!</v>
      </c>
      <c r="H28" s="173" t="e">
        <f>payesh!#REF!</f>
        <v>#REF!</v>
      </c>
      <c r="I28" s="172" t="e">
        <f>SHG!F27</f>
        <v>#REF!</v>
      </c>
      <c r="J28" s="174" t="s">
        <v>230</v>
      </c>
      <c r="K28" s="172" t="e">
        <f>payesh!#REF!</f>
        <v>#REF!</v>
      </c>
      <c r="L28" s="172" t="e">
        <f>SHG!P27</f>
        <v>#REF!</v>
      </c>
      <c r="M28" s="172" t="e">
        <f>SHG!Q27</f>
        <v>#REF!</v>
      </c>
      <c r="N28" s="172" t="e">
        <f>SHG!R27</f>
        <v>#REF!</v>
      </c>
      <c r="O28" s="173" t="e">
        <f>SHG!N27</f>
        <v>#REF!</v>
      </c>
      <c r="P28" s="172" t="e">
        <f>payesh!#REF!</f>
        <v>#REF!</v>
      </c>
      <c r="Q28" s="175" t="e">
        <f>payesh!#REF!</f>
        <v>#REF!</v>
      </c>
    </row>
    <row r="29" spans="4:17" ht="18.75" thickBot="1" x14ac:dyDescent="0.45">
      <c r="D29" s="176" t="e">
        <f>SHG!B28</f>
        <v>#REF!</v>
      </c>
      <c r="E29" s="170" t="e">
        <f>SHG!C28</f>
        <v>#REF!</v>
      </c>
      <c r="F29" s="164" t="e">
        <f>SHG!D28</f>
        <v>#REF!</v>
      </c>
      <c r="G29" s="164" t="e">
        <f>SHG!E28</f>
        <v>#REF!</v>
      </c>
      <c r="H29" s="165" t="e">
        <f>payesh!#REF!</f>
        <v>#REF!</v>
      </c>
      <c r="I29" s="164" t="e">
        <f>SHG!F28</f>
        <v>#REF!</v>
      </c>
      <c r="J29" s="166" t="s">
        <v>230</v>
      </c>
      <c r="K29" s="164" t="e">
        <f>payesh!#REF!</f>
        <v>#REF!</v>
      </c>
      <c r="L29" s="164" t="e">
        <f>SHG!P28</f>
        <v>#REF!</v>
      </c>
      <c r="M29" s="164" t="e">
        <f>SHG!Q28</f>
        <v>#REF!</v>
      </c>
      <c r="N29" s="164" t="e">
        <f>SHG!R28</f>
        <v>#REF!</v>
      </c>
      <c r="O29" s="165" t="e">
        <f>SHG!N28</f>
        <v>#REF!</v>
      </c>
      <c r="P29" s="164" t="e">
        <f>payesh!#REF!</f>
        <v>#REF!</v>
      </c>
      <c r="Q29" s="167" t="e">
        <f>payesh!#REF!</f>
        <v>#REF!</v>
      </c>
    </row>
    <row r="30" spans="4:17" ht="18.75" thickBot="1" x14ac:dyDescent="0.45">
      <c r="D30" s="169" t="e">
        <f>SHG!B29</f>
        <v>#REF!</v>
      </c>
      <c r="E30" s="171" t="e">
        <f>SHG!C29</f>
        <v>#REF!</v>
      </c>
      <c r="F30" s="172" t="e">
        <f>SHG!D29</f>
        <v>#REF!</v>
      </c>
      <c r="G30" s="172" t="e">
        <f>SHG!E29</f>
        <v>#REF!</v>
      </c>
      <c r="H30" s="173" t="e">
        <f>payesh!#REF!</f>
        <v>#REF!</v>
      </c>
      <c r="I30" s="172" t="e">
        <f>SHG!F29</f>
        <v>#REF!</v>
      </c>
      <c r="J30" s="174" t="s">
        <v>230</v>
      </c>
      <c r="K30" s="172" t="e">
        <f>payesh!#REF!</f>
        <v>#REF!</v>
      </c>
      <c r="L30" s="172" t="e">
        <f>SHG!P29</f>
        <v>#REF!</v>
      </c>
      <c r="M30" s="172" t="e">
        <f>SHG!Q29</f>
        <v>#REF!</v>
      </c>
      <c r="N30" s="172" t="e">
        <f>SHG!R29</f>
        <v>#REF!</v>
      </c>
      <c r="O30" s="173" t="e">
        <f>SHG!N29</f>
        <v>#REF!</v>
      </c>
      <c r="P30" s="172" t="e">
        <f>payesh!#REF!</f>
        <v>#REF!</v>
      </c>
      <c r="Q30" s="175" t="e">
        <f>payesh!#REF!</f>
        <v>#REF!</v>
      </c>
    </row>
    <row r="31" spans="4:17" ht="18.75" thickBot="1" x14ac:dyDescent="0.45">
      <c r="D31" s="176" t="e">
        <f>SHG!B30</f>
        <v>#REF!</v>
      </c>
      <c r="E31" s="170" t="e">
        <f>SHG!C30</f>
        <v>#REF!</v>
      </c>
      <c r="F31" s="164" t="e">
        <f>SHG!D30</f>
        <v>#REF!</v>
      </c>
      <c r="G31" s="164" t="e">
        <f>SHG!E30</f>
        <v>#REF!</v>
      </c>
      <c r="H31" s="165" t="e">
        <f>payesh!#REF!</f>
        <v>#REF!</v>
      </c>
      <c r="I31" s="164" t="e">
        <f>SHG!F30</f>
        <v>#REF!</v>
      </c>
      <c r="J31" s="166" t="s">
        <v>230</v>
      </c>
      <c r="K31" s="164" t="e">
        <f>payesh!#REF!</f>
        <v>#REF!</v>
      </c>
      <c r="L31" s="164" t="e">
        <f>SHG!P30</f>
        <v>#REF!</v>
      </c>
      <c r="M31" s="164" t="e">
        <f>SHG!Q30</f>
        <v>#REF!</v>
      </c>
      <c r="N31" s="164" t="e">
        <f>SHG!R30</f>
        <v>#REF!</v>
      </c>
      <c r="O31" s="165" t="e">
        <f>SHG!N30</f>
        <v>#REF!</v>
      </c>
      <c r="P31" s="164" t="e">
        <f>payesh!#REF!</f>
        <v>#REF!</v>
      </c>
      <c r="Q31" s="167" t="e">
        <f>payesh!#REF!</f>
        <v>#REF!</v>
      </c>
    </row>
    <row r="32" spans="4:17" ht="18.75" thickBot="1" x14ac:dyDescent="0.45">
      <c r="D32" s="169">
        <f>SHG!B31</f>
        <v>7</v>
      </c>
      <c r="E32" s="171" t="str">
        <f>SHG!C31</f>
        <v>کردستان</v>
      </c>
      <c r="F32" s="172" t="str">
        <f>SHG!D31</f>
        <v>دهگلان</v>
      </c>
      <c r="G32" s="172" t="str">
        <f>SHG!E31</f>
        <v>قروچای</v>
      </c>
      <c r="H32" s="173">
        <f>payesh!K15</f>
        <v>0</v>
      </c>
      <c r="I32" s="172" t="str">
        <f>SHG!F31</f>
        <v>هیوا</v>
      </c>
      <c r="J32" s="174" t="s">
        <v>230</v>
      </c>
      <c r="K32" s="172">
        <f>payesh!K22</f>
        <v>17</v>
      </c>
      <c r="L32" s="172" t="str">
        <f>SHG!P31</f>
        <v>فرشته میرکی</v>
      </c>
      <c r="M32" s="172" t="str">
        <f>SHG!Q31</f>
        <v>شکریه حسین پناهی</v>
      </c>
      <c r="N32" s="172" t="str">
        <f>SHG!R31</f>
        <v>فریده امین پناه</v>
      </c>
      <c r="O32" s="173">
        <f>SHG!N31</f>
        <v>783427587</v>
      </c>
      <c r="P32" s="172">
        <f>payesh!K62</f>
        <v>6900000</v>
      </c>
      <c r="Q32" s="175">
        <f>payesh!K82</f>
        <v>0</v>
      </c>
    </row>
    <row r="33" spans="4:17" ht="18.75" thickBot="1" x14ac:dyDescent="0.45">
      <c r="D33" s="176" t="e">
        <f>SHG!B32</f>
        <v>#REF!</v>
      </c>
      <c r="E33" s="170" t="e">
        <f>SHG!C32</f>
        <v>#REF!</v>
      </c>
      <c r="F33" s="164" t="e">
        <f>SHG!D32</f>
        <v>#REF!</v>
      </c>
      <c r="G33" s="164" t="e">
        <f>SHG!E32</f>
        <v>#REF!</v>
      </c>
      <c r="H33" s="165" t="e">
        <f>payesh!#REF!</f>
        <v>#REF!</v>
      </c>
      <c r="I33" s="164" t="e">
        <f>SHG!F32</f>
        <v>#REF!</v>
      </c>
      <c r="J33" s="166" t="s">
        <v>230</v>
      </c>
      <c r="K33" s="164" t="e">
        <f>payesh!#REF!</f>
        <v>#REF!</v>
      </c>
      <c r="L33" s="164" t="e">
        <f>SHG!P32</f>
        <v>#REF!</v>
      </c>
      <c r="M33" s="164" t="e">
        <f>SHG!Q32</f>
        <v>#REF!</v>
      </c>
      <c r="N33" s="164" t="e">
        <f>SHG!R32</f>
        <v>#REF!</v>
      </c>
      <c r="O33" s="165" t="e">
        <f>SHG!N32</f>
        <v>#REF!</v>
      </c>
      <c r="P33" s="164" t="e">
        <f>payesh!#REF!</f>
        <v>#REF!</v>
      </c>
      <c r="Q33" s="167" t="e">
        <f>payesh!#REF!</f>
        <v>#REF!</v>
      </c>
    </row>
    <row r="34" spans="4:17" ht="18.75" thickBot="1" x14ac:dyDescent="0.45">
      <c r="D34" s="169" t="e">
        <f>SHG!B33</f>
        <v>#REF!</v>
      </c>
      <c r="E34" s="171" t="e">
        <f>SHG!C33</f>
        <v>#REF!</v>
      </c>
      <c r="F34" s="172" t="e">
        <f>SHG!D33</f>
        <v>#REF!</v>
      </c>
      <c r="G34" s="172" t="e">
        <f>SHG!E33</f>
        <v>#REF!</v>
      </c>
      <c r="H34" s="173" t="e">
        <f>payesh!#REF!</f>
        <v>#REF!</v>
      </c>
      <c r="I34" s="172" t="e">
        <f>SHG!F33</f>
        <v>#REF!</v>
      </c>
      <c r="J34" s="174" t="s">
        <v>230</v>
      </c>
      <c r="K34" s="172" t="e">
        <f>payesh!#REF!</f>
        <v>#REF!</v>
      </c>
      <c r="L34" s="172" t="e">
        <f>SHG!P33</f>
        <v>#REF!</v>
      </c>
      <c r="M34" s="172" t="e">
        <f>SHG!Q33</f>
        <v>#REF!</v>
      </c>
      <c r="N34" s="172" t="e">
        <f>SHG!R33</f>
        <v>#REF!</v>
      </c>
      <c r="O34" s="173" t="e">
        <f>SHG!N33</f>
        <v>#REF!</v>
      </c>
      <c r="P34" s="172" t="e">
        <f>payesh!#REF!</f>
        <v>#REF!</v>
      </c>
      <c r="Q34" s="175" t="e">
        <f>payesh!#REF!</f>
        <v>#REF!</v>
      </c>
    </row>
    <row r="35" spans="4:17" ht="18.75" thickBot="1" x14ac:dyDescent="0.45">
      <c r="D35" s="176" t="e">
        <f>SHG!B34</f>
        <v>#REF!</v>
      </c>
      <c r="E35" s="170" t="e">
        <f>SHG!C34</f>
        <v>#REF!</v>
      </c>
      <c r="F35" s="164" t="e">
        <f>SHG!D34</f>
        <v>#REF!</v>
      </c>
      <c r="G35" s="164" t="e">
        <f>SHG!E34</f>
        <v>#REF!</v>
      </c>
      <c r="H35" s="165" t="e">
        <f>payesh!#REF!</f>
        <v>#REF!</v>
      </c>
      <c r="I35" s="164" t="e">
        <f>SHG!F34</f>
        <v>#REF!</v>
      </c>
      <c r="J35" s="166" t="s">
        <v>230</v>
      </c>
      <c r="K35" s="164" t="e">
        <f>payesh!#REF!</f>
        <v>#REF!</v>
      </c>
      <c r="L35" s="164" t="e">
        <f>SHG!P34</f>
        <v>#REF!</v>
      </c>
      <c r="M35" s="164" t="e">
        <f>SHG!Q34</f>
        <v>#REF!</v>
      </c>
      <c r="N35" s="164" t="e">
        <f>SHG!R34</f>
        <v>#REF!</v>
      </c>
      <c r="O35" s="165" t="e">
        <f>SHG!N34</f>
        <v>#REF!</v>
      </c>
      <c r="P35" s="164" t="e">
        <f>payesh!#REF!</f>
        <v>#REF!</v>
      </c>
      <c r="Q35" s="167" t="e">
        <f>payesh!#REF!</f>
        <v>#REF!</v>
      </c>
    </row>
    <row r="36" spans="4:17" ht="18.75" thickBot="1" x14ac:dyDescent="0.45">
      <c r="D36" s="169" t="e">
        <f>SHG!B35</f>
        <v>#REF!</v>
      </c>
      <c r="E36" s="171" t="e">
        <f>SHG!C35</f>
        <v>#REF!</v>
      </c>
      <c r="F36" s="172" t="e">
        <f>SHG!D35</f>
        <v>#REF!</v>
      </c>
      <c r="G36" s="172" t="e">
        <f>SHG!E35</f>
        <v>#REF!</v>
      </c>
      <c r="H36" s="173" t="e">
        <f>payesh!#REF!</f>
        <v>#REF!</v>
      </c>
      <c r="I36" s="172" t="e">
        <f>SHG!F35</f>
        <v>#REF!</v>
      </c>
      <c r="J36" s="174" t="s">
        <v>230</v>
      </c>
      <c r="K36" s="172" t="e">
        <f>payesh!#REF!</f>
        <v>#REF!</v>
      </c>
      <c r="L36" s="172" t="e">
        <f>SHG!P35</f>
        <v>#REF!</v>
      </c>
      <c r="M36" s="172" t="e">
        <f>SHG!Q35</f>
        <v>#REF!</v>
      </c>
      <c r="N36" s="172" t="e">
        <f>SHG!R35</f>
        <v>#REF!</v>
      </c>
      <c r="O36" s="173" t="e">
        <f>SHG!N35</f>
        <v>#REF!</v>
      </c>
      <c r="P36" s="172" t="e">
        <f>payesh!#REF!</f>
        <v>#REF!</v>
      </c>
      <c r="Q36" s="175" t="e">
        <f>payesh!#REF!</f>
        <v>#REF!</v>
      </c>
    </row>
    <row r="37" spans="4:17" ht="18.75" thickBot="1" x14ac:dyDescent="0.45">
      <c r="D37" s="176" t="e">
        <f>SHG!B36</f>
        <v>#REF!</v>
      </c>
      <c r="E37" s="170" t="e">
        <f>SHG!C36</f>
        <v>#REF!</v>
      </c>
      <c r="F37" s="164" t="e">
        <f>SHG!D36</f>
        <v>#REF!</v>
      </c>
      <c r="G37" s="164" t="e">
        <f>SHG!E36</f>
        <v>#REF!</v>
      </c>
      <c r="H37" s="165" t="e">
        <f>payesh!#REF!</f>
        <v>#REF!</v>
      </c>
      <c r="I37" s="164" t="e">
        <f>SHG!F36</f>
        <v>#REF!</v>
      </c>
      <c r="J37" s="166" t="s">
        <v>230</v>
      </c>
      <c r="K37" s="164" t="e">
        <f>payesh!#REF!</f>
        <v>#REF!</v>
      </c>
      <c r="L37" s="164" t="e">
        <f>SHG!P36</f>
        <v>#REF!</v>
      </c>
      <c r="M37" s="164" t="e">
        <f>SHG!Q36</f>
        <v>#REF!</v>
      </c>
      <c r="N37" s="164" t="e">
        <f>SHG!R36</f>
        <v>#REF!</v>
      </c>
      <c r="O37" s="165" t="e">
        <f>SHG!N36</f>
        <v>#REF!</v>
      </c>
      <c r="P37" s="164" t="e">
        <f>payesh!#REF!</f>
        <v>#REF!</v>
      </c>
      <c r="Q37" s="167" t="e">
        <f>payesh!#REF!</f>
        <v>#REF!</v>
      </c>
    </row>
    <row r="38" spans="4:17" ht="18.75" thickBot="1" x14ac:dyDescent="0.45">
      <c r="D38" s="169" t="e">
        <f>SHG!B37</f>
        <v>#REF!</v>
      </c>
      <c r="E38" s="171" t="e">
        <f>SHG!C37</f>
        <v>#REF!</v>
      </c>
      <c r="F38" s="172" t="e">
        <f>SHG!D37</f>
        <v>#REF!</v>
      </c>
      <c r="G38" s="172" t="e">
        <f>SHG!E37</f>
        <v>#REF!</v>
      </c>
      <c r="H38" s="173" t="e">
        <f>payesh!#REF!</f>
        <v>#REF!</v>
      </c>
      <c r="I38" s="172" t="e">
        <f>SHG!F37</f>
        <v>#REF!</v>
      </c>
      <c r="J38" s="174" t="s">
        <v>230</v>
      </c>
      <c r="K38" s="172" t="e">
        <f>payesh!#REF!</f>
        <v>#REF!</v>
      </c>
      <c r="L38" s="172" t="e">
        <f>SHG!P37</f>
        <v>#REF!</v>
      </c>
      <c r="M38" s="172" t="e">
        <f>SHG!Q37</f>
        <v>#REF!</v>
      </c>
      <c r="N38" s="172" t="e">
        <f>SHG!R37</f>
        <v>#REF!</v>
      </c>
      <c r="O38" s="173" t="e">
        <f>SHG!N37</f>
        <v>#REF!</v>
      </c>
      <c r="P38" s="172" t="e">
        <f>payesh!#REF!</f>
        <v>#REF!</v>
      </c>
      <c r="Q38" s="175" t="e">
        <f>payesh!#REF!</f>
        <v>#REF!</v>
      </c>
    </row>
    <row r="39" spans="4:17" ht="18.75" thickBot="1" x14ac:dyDescent="0.45">
      <c r="D39" s="176">
        <f>SHG!B38</f>
        <v>8</v>
      </c>
      <c r="E39" s="170" t="str">
        <f>SHG!C38</f>
        <v>کردستان</v>
      </c>
      <c r="F39" s="164" t="str">
        <f>SHG!D38</f>
        <v>دهگلان</v>
      </c>
      <c r="G39" s="164" t="str">
        <f>SHG!E38</f>
        <v>چاغر بلاغ</v>
      </c>
      <c r="H39" s="165">
        <f>payesh!L15</f>
        <v>0</v>
      </c>
      <c r="I39" s="164" t="str">
        <f>SHG!F38</f>
        <v>پریسا</v>
      </c>
      <c r="J39" s="166" t="s">
        <v>230</v>
      </c>
      <c r="K39" s="164">
        <f>payesh!L22</f>
        <v>16</v>
      </c>
      <c r="L39" s="164" t="str">
        <f>SHG!P38</f>
        <v>حمیده مفاخری</v>
      </c>
      <c r="M39" s="164" t="str">
        <f>SHG!Q38</f>
        <v xml:space="preserve">شرمین مفاخری </v>
      </c>
      <c r="N39" s="164" t="str">
        <f>SHG!R38</f>
        <v>صبری مرادی</v>
      </c>
      <c r="O39" s="165">
        <f>SHG!N38</f>
        <v>786861352</v>
      </c>
      <c r="P39" s="164">
        <f>payesh!L62</f>
        <v>3200000</v>
      </c>
      <c r="Q39" s="167">
        <f>payesh!L82</f>
        <v>0</v>
      </c>
    </row>
    <row r="40" spans="4:17" ht="18.75" thickBot="1" x14ac:dyDescent="0.45">
      <c r="D40" s="169" t="e">
        <f>SHG!B39</f>
        <v>#REF!</v>
      </c>
      <c r="E40" s="171" t="e">
        <f>SHG!C39</f>
        <v>#REF!</v>
      </c>
      <c r="F40" s="172" t="e">
        <f>SHG!D39</f>
        <v>#REF!</v>
      </c>
      <c r="G40" s="172" t="e">
        <f>SHG!E39</f>
        <v>#REF!</v>
      </c>
      <c r="H40" s="173" t="e">
        <f>payesh!#REF!</f>
        <v>#REF!</v>
      </c>
      <c r="I40" s="172" t="e">
        <f>SHG!F39</f>
        <v>#REF!</v>
      </c>
      <c r="J40" s="174" t="s">
        <v>230</v>
      </c>
      <c r="K40" s="172" t="e">
        <f>payesh!#REF!</f>
        <v>#REF!</v>
      </c>
      <c r="L40" s="172" t="e">
        <f>SHG!P39</f>
        <v>#REF!</v>
      </c>
      <c r="M40" s="172" t="e">
        <f>SHG!Q39</f>
        <v>#REF!</v>
      </c>
      <c r="N40" s="172" t="e">
        <f>SHG!R39</f>
        <v>#REF!</v>
      </c>
      <c r="O40" s="173" t="e">
        <f>SHG!N39</f>
        <v>#REF!</v>
      </c>
      <c r="P40" s="172" t="e">
        <f>payesh!#REF!</f>
        <v>#REF!</v>
      </c>
      <c r="Q40" s="175" t="e">
        <f>payesh!#REF!</f>
        <v>#REF!</v>
      </c>
    </row>
    <row r="41" spans="4:17" ht="18.75" thickBot="1" x14ac:dyDescent="0.45">
      <c r="D41" s="176" t="e">
        <f>SHG!B40</f>
        <v>#REF!</v>
      </c>
      <c r="E41" s="170" t="e">
        <f>SHG!C40</f>
        <v>#REF!</v>
      </c>
      <c r="F41" s="164" t="e">
        <f>SHG!D40</f>
        <v>#REF!</v>
      </c>
      <c r="G41" s="164" t="e">
        <f>SHG!E40</f>
        <v>#REF!</v>
      </c>
      <c r="H41" s="165" t="e">
        <f>payesh!#REF!</f>
        <v>#REF!</v>
      </c>
      <c r="I41" s="164" t="e">
        <f>SHG!F40</f>
        <v>#REF!</v>
      </c>
      <c r="J41" s="166" t="s">
        <v>230</v>
      </c>
      <c r="K41" s="164" t="e">
        <f>payesh!#REF!</f>
        <v>#REF!</v>
      </c>
      <c r="L41" s="164" t="e">
        <f>SHG!P40</f>
        <v>#REF!</v>
      </c>
      <c r="M41" s="164" t="e">
        <f>SHG!Q40</f>
        <v>#REF!</v>
      </c>
      <c r="N41" s="164" t="e">
        <f>SHG!R40</f>
        <v>#REF!</v>
      </c>
      <c r="O41" s="165" t="e">
        <f>SHG!N40</f>
        <v>#REF!</v>
      </c>
      <c r="P41" s="164" t="e">
        <f>payesh!#REF!</f>
        <v>#REF!</v>
      </c>
      <c r="Q41" s="167" t="e">
        <f>payesh!#REF!</f>
        <v>#REF!</v>
      </c>
    </row>
    <row r="42" spans="4:17" ht="18.75" thickBot="1" x14ac:dyDescent="0.45">
      <c r="D42" s="169" t="e">
        <f>SHG!B41</f>
        <v>#REF!</v>
      </c>
      <c r="E42" s="171" t="e">
        <f>SHG!C41</f>
        <v>#REF!</v>
      </c>
      <c r="F42" s="172" t="e">
        <f>SHG!D41</f>
        <v>#REF!</v>
      </c>
      <c r="G42" s="172" t="e">
        <f>SHG!E41</f>
        <v>#REF!</v>
      </c>
      <c r="H42" s="173" t="e">
        <f>payesh!#REF!</f>
        <v>#REF!</v>
      </c>
      <c r="I42" s="172" t="e">
        <f>SHG!F41</f>
        <v>#REF!</v>
      </c>
      <c r="J42" s="174" t="s">
        <v>230</v>
      </c>
      <c r="K42" s="172" t="e">
        <f>payesh!#REF!</f>
        <v>#REF!</v>
      </c>
      <c r="L42" s="172" t="e">
        <f>SHG!P41</f>
        <v>#REF!</v>
      </c>
      <c r="M42" s="172" t="e">
        <f>SHG!Q41</f>
        <v>#REF!</v>
      </c>
      <c r="N42" s="172" t="e">
        <f>SHG!R41</f>
        <v>#REF!</v>
      </c>
      <c r="O42" s="173" t="e">
        <f>SHG!N41</f>
        <v>#REF!</v>
      </c>
      <c r="P42" s="172" t="e">
        <f>payesh!#REF!</f>
        <v>#REF!</v>
      </c>
      <c r="Q42" s="175" t="e">
        <f>payesh!#REF!</f>
        <v>#REF!</v>
      </c>
    </row>
    <row r="43" spans="4:17" ht="18.75" thickBot="1" x14ac:dyDescent="0.45">
      <c r="D43" s="176" t="e">
        <f>SHG!B42</f>
        <v>#REF!</v>
      </c>
      <c r="E43" s="170" t="e">
        <f>SHG!C42</f>
        <v>#REF!</v>
      </c>
      <c r="F43" s="164" t="e">
        <f>SHG!D42</f>
        <v>#REF!</v>
      </c>
      <c r="G43" s="164" t="e">
        <f>SHG!E42</f>
        <v>#REF!</v>
      </c>
      <c r="H43" s="165" t="e">
        <f>payesh!#REF!</f>
        <v>#REF!</v>
      </c>
      <c r="I43" s="164" t="e">
        <f>SHG!F42</f>
        <v>#REF!</v>
      </c>
      <c r="J43" s="166" t="s">
        <v>230</v>
      </c>
      <c r="K43" s="164" t="e">
        <f>payesh!#REF!</f>
        <v>#REF!</v>
      </c>
      <c r="L43" s="164" t="e">
        <f>SHG!P42</f>
        <v>#REF!</v>
      </c>
      <c r="M43" s="164" t="e">
        <f>SHG!Q42</f>
        <v>#REF!</v>
      </c>
      <c r="N43" s="164" t="e">
        <f>SHG!R42</f>
        <v>#REF!</v>
      </c>
      <c r="O43" s="165" t="e">
        <f>SHG!N42</f>
        <v>#REF!</v>
      </c>
      <c r="P43" s="164" t="e">
        <f>payesh!#REF!</f>
        <v>#REF!</v>
      </c>
      <c r="Q43" s="167" t="e">
        <f>payesh!#REF!</f>
        <v>#REF!</v>
      </c>
    </row>
    <row r="44" spans="4:17" ht="18.75" thickBot="1" x14ac:dyDescent="0.45">
      <c r="D44" s="169" t="e">
        <f>SHG!B43</f>
        <v>#REF!</v>
      </c>
      <c r="E44" s="171" t="e">
        <f>SHG!C43</f>
        <v>#REF!</v>
      </c>
      <c r="F44" s="172" t="e">
        <f>SHG!D43</f>
        <v>#REF!</v>
      </c>
      <c r="G44" s="172" t="e">
        <f>SHG!E43</f>
        <v>#REF!</v>
      </c>
      <c r="H44" s="173" t="e">
        <f>payesh!#REF!</f>
        <v>#REF!</v>
      </c>
      <c r="I44" s="172" t="e">
        <f>SHG!F43</f>
        <v>#REF!</v>
      </c>
      <c r="J44" s="174" t="s">
        <v>230</v>
      </c>
      <c r="K44" s="172" t="e">
        <f>payesh!#REF!</f>
        <v>#REF!</v>
      </c>
      <c r="L44" s="172" t="e">
        <f>SHG!P43</f>
        <v>#REF!</v>
      </c>
      <c r="M44" s="172" t="e">
        <f>SHG!Q43</f>
        <v>#REF!</v>
      </c>
      <c r="N44" s="172" t="e">
        <f>SHG!R43</f>
        <v>#REF!</v>
      </c>
      <c r="O44" s="173" t="e">
        <f>SHG!N43</f>
        <v>#REF!</v>
      </c>
      <c r="P44" s="172" t="e">
        <f>payesh!#REF!</f>
        <v>#REF!</v>
      </c>
      <c r="Q44" s="175" t="e">
        <f>payesh!#REF!</f>
        <v>#REF!</v>
      </c>
    </row>
    <row r="45" spans="4:17" ht="18.75" thickBot="1" x14ac:dyDescent="0.45">
      <c r="D45" s="176" t="e">
        <f>SHG!B44</f>
        <v>#REF!</v>
      </c>
      <c r="E45" s="170" t="e">
        <f>SHG!C44</f>
        <v>#REF!</v>
      </c>
      <c r="F45" s="164" t="e">
        <f>SHG!D44</f>
        <v>#REF!</v>
      </c>
      <c r="G45" s="164" t="e">
        <f>SHG!E44</f>
        <v>#REF!</v>
      </c>
      <c r="H45" s="165" t="e">
        <f>payesh!#REF!</f>
        <v>#REF!</v>
      </c>
      <c r="I45" s="164" t="e">
        <f>SHG!F44</f>
        <v>#REF!</v>
      </c>
      <c r="J45" s="166" t="s">
        <v>230</v>
      </c>
      <c r="K45" s="164" t="e">
        <f>payesh!#REF!</f>
        <v>#REF!</v>
      </c>
      <c r="L45" s="164" t="e">
        <f>SHG!P44</f>
        <v>#REF!</v>
      </c>
      <c r="M45" s="164" t="e">
        <f>SHG!Q44</f>
        <v>#REF!</v>
      </c>
      <c r="N45" s="164" t="e">
        <f>SHG!R44</f>
        <v>#REF!</v>
      </c>
      <c r="O45" s="165" t="e">
        <f>SHG!N44</f>
        <v>#REF!</v>
      </c>
      <c r="P45" s="164" t="e">
        <f>payesh!#REF!</f>
        <v>#REF!</v>
      </c>
      <c r="Q45" s="167" t="e">
        <f>payesh!#REF!</f>
        <v>#REF!</v>
      </c>
    </row>
    <row r="46" spans="4:17" ht="18.75" thickBot="1" x14ac:dyDescent="0.45">
      <c r="D46" s="169" t="e">
        <f>SHG!B45</f>
        <v>#REF!</v>
      </c>
      <c r="E46" s="171" t="e">
        <f>SHG!C45</f>
        <v>#REF!</v>
      </c>
      <c r="F46" s="172" t="e">
        <f>SHG!D45</f>
        <v>#REF!</v>
      </c>
      <c r="G46" s="172" t="e">
        <f>SHG!E45</f>
        <v>#REF!</v>
      </c>
      <c r="H46" s="173" t="e">
        <f>payesh!#REF!</f>
        <v>#REF!</v>
      </c>
      <c r="I46" s="172" t="e">
        <f>SHG!F45</f>
        <v>#REF!</v>
      </c>
      <c r="J46" s="174" t="s">
        <v>230</v>
      </c>
      <c r="K46" s="172" t="e">
        <f>payesh!#REF!</f>
        <v>#REF!</v>
      </c>
      <c r="L46" s="172" t="e">
        <f>SHG!P45</f>
        <v>#REF!</v>
      </c>
      <c r="M46" s="172" t="e">
        <f>SHG!Q45</f>
        <v>#REF!</v>
      </c>
      <c r="N46" s="172" t="e">
        <f>SHG!R45</f>
        <v>#REF!</v>
      </c>
      <c r="O46" s="173" t="e">
        <f>SHG!N45</f>
        <v>#REF!</v>
      </c>
      <c r="P46" s="172" t="e">
        <f>payesh!#REF!</f>
        <v>#REF!</v>
      </c>
      <c r="Q46" s="175" t="e">
        <f>payesh!#REF!</f>
        <v>#REF!</v>
      </c>
    </row>
    <row r="47" spans="4:17" ht="18.75" thickBot="1" x14ac:dyDescent="0.45">
      <c r="D47" s="176">
        <f>SHG!B46</f>
        <v>9</v>
      </c>
      <c r="E47" s="170" t="str">
        <f>SHG!C46</f>
        <v>کردستان</v>
      </c>
      <c r="F47" s="164" t="str">
        <f>SHG!D46</f>
        <v>دهگلان</v>
      </c>
      <c r="G47" s="164" t="str">
        <f>SHG!E46</f>
        <v>ناصر آباد</v>
      </c>
      <c r="H47" s="165">
        <f>payesh!M15</f>
        <v>0</v>
      </c>
      <c r="I47" s="164" t="str">
        <f>SHG!F46</f>
        <v>هاوری</v>
      </c>
      <c r="J47" s="166" t="s">
        <v>230</v>
      </c>
      <c r="K47" s="164">
        <f>payesh!M22</f>
        <v>20</v>
      </c>
      <c r="L47" s="164" t="str">
        <f>SHG!P46</f>
        <v>ثویبه ناصر آبادی</v>
      </c>
      <c r="M47" s="164" t="str">
        <f>SHG!Q46</f>
        <v>مژگان رضایی</v>
      </c>
      <c r="N47" s="164" t="str">
        <f>SHG!R46</f>
        <v>حلیمه مشیر پناهی</v>
      </c>
      <c r="O47" s="165">
        <f>SHG!N46</f>
        <v>787387548</v>
      </c>
      <c r="P47" s="164">
        <f>payesh!M62</f>
        <v>2000000</v>
      </c>
      <c r="Q47" s="167">
        <f>payesh!M82</f>
        <v>0</v>
      </c>
    </row>
    <row r="48" spans="4:17" ht="18.75" thickBot="1" x14ac:dyDescent="0.45">
      <c r="D48" s="169" t="e">
        <f>SHG!B47</f>
        <v>#REF!</v>
      </c>
      <c r="E48" s="171" t="e">
        <f>SHG!C47</f>
        <v>#REF!</v>
      </c>
      <c r="F48" s="172" t="e">
        <f>SHG!D47</f>
        <v>#REF!</v>
      </c>
      <c r="G48" s="172" t="e">
        <f>SHG!E47</f>
        <v>#REF!</v>
      </c>
      <c r="H48" s="173" t="e">
        <f>payesh!#REF!</f>
        <v>#REF!</v>
      </c>
      <c r="I48" s="172" t="e">
        <f>SHG!F47</f>
        <v>#REF!</v>
      </c>
      <c r="J48" s="174" t="s">
        <v>230</v>
      </c>
      <c r="K48" s="172" t="e">
        <f>payesh!#REF!</f>
        <v>#REF!</v>
      </c>
      <c r="L48" s="172" t="e">
        <f>SHG!P47</f>
        <v>#REF!</v>
      </c>
      <c r="M48" s="172" t="e">
        <f>SHG!Q47</f>
        <v>#REF!</v>
      </c>
      <c r="N48" s="172" t="e">
        <f>SHG!R47</f>
        <v>#REF!</v>
      </c>
      <c r="O48" s="173" t="e">
        <f>SHG!N47</f>
        <v>#REF!</v>
      </c>
      <c r="P48" s="172" t="e">
        <f>payesh!#REF!</f>
        <v>#REF!</v>
      </c>
      <c r="Q48" s="175" t="e">
        <f>payesh!#REF!</f>
        <v>#REF!</v>
      </c>
    </row>
    <row r="49" spans="4:17" ht="18.75" thickBot="1" x14ac:dyDescent="0.45">
      <c r="D49" s="176" t="e">
        <f>SHG!B48</f>
        <v>#REF!</v>
      </c>
      <c r="E49" s="170" t="e">
        <f>SHG!C48</f>
        <v>#REF!</v>
      </c>
      <c r="F49" s="164" t="e">
        <f>SHG!D48</f>
        <v>#REF!</v>
      </c>
      <c r="G49" s="164" t="e">
        <f>SHG!E48</f>
        <v>#REF!</v>
      </c>
      <c r="H49" s="165" t="e">
        <f>payesh!#REF!</f>
        <v>#REF!</v>
      </c>
      <c r="I49" s="164" t="e">
        <f>SHG!F48</f>
        <v>#REF!</v>
      </c>
      <c r="J49" s="166" t="s">
        <v>230</v>
      </c>
      <c r="K49" s="164" t="e">
        <f>payesh!#REF!</f>
        <v>#REF!</v>
      </c>
      <c r="L49" s="164" t="e">
        <f>SHG!P48</f>
        <v>#REF!</v>
      </c>
      <c r="M49" s="164" t="e">
        <f>SHG!Q48</f>
        <v>#REF!</v>
      </c>
      <c r="N49" s="164" t="e">
        <f>SHG!R48</f>
        <v>#REF!</v>
      </c>
      <c r="O49" s="165" t="e">
        <f>SHG!N48</f>
        <v>#REF!</v>
      </c>
      <c r="P49" s="164" t="e">
        <f>payesh!#REF!</f>
        <v>#REF!</v>
      </c>
      <c r="Q49" s="167" t="e">
        <f>payesh!#REF!</f>
        <v>#REF!</v>
      </c>
    </row>
    <row r="50" spans="4:17" ht="18.75" thickBot="1" x14ac:dyDescent="0.45">
      <c r="D50" s="169" t="e">
        <f>SHG!B49</f>
        <v>#REF!</v>
      </c>
      <c r="E50" s="171" t="e">
        <f>SHG!C49</f>
        <v>#REF!</v>
      </c>
      <c r="F50" s="172" t="e">
        <f>SHG!D49</f>
        <v>#REF!</v>
      </c>
      <c r="G50" s="172" t="e">
        <f>SHG!E49</f>
        <v>#REF!</v>
      </c>
      <c r="H50" s="173" t="e">
        <f>payesh!#REF!</f>
        <v>#REF!</v>
      </c>
      <c r="I50" s="172" t="e">
        <f>SHG!F49</f>
        <v>#REF!</v>
      </c>
      <c r="J50" s="174" t="s">
        <v>230</v>
      </c>
      <c r="K50" s="172" t="e">
        <f>payesh!#REF!</f>
        <v>#REF!</v>
      </c>
      <c r="L50" s="172" t="e">
        <f>SHG!P49</f>
        <v>#REF!</v>
      </c>
      <c r="M50" s="172" t="e">
        <f>SHG!Q49</f>
        <v>#REF!</v>
      </c>
      <c r="N50" s="172" t="e">
        <f>SHG!R49</f>
        <v>#REF!</v>
      </c>
      <c r="O50" s="173" t="e">
        <f>SHG!N49</f>
        <v>#REF!</v>
      </c>
      <c r="P50" s="172" t="e">
        <f>payesh!#REF!</f>
        <v>#REF!</v>
      </c>
      <c r="Q50" s="175" t="e">
        <f>payesh!#REF!</f>
        <v>#REF!</v>
      </c>
    </row>
    <row r="51" spans="4:17" ht="18.75" thickBot="1" x14ac:dyDescent="0.45">
      <c r="D51" s="176" t="e">
        <f>SHG!B50</f>
        <v>#REF!</v>
      </c>
      <c r="E51" s="170" t="e">
        <f>SHG!C50</f>
        <v>#REF!</v>
      </c>
      <c r="F51" s="164" t="e">
        <f>SHG!D50</f>
        <v>#REF!</v>
      </c>
      <c r="G51" s="164" t="e">
        <f>SHG!E50</f>
        <v>#REF!</v>
      </c>
      <c r="H51" s="165" t="e">
        <f>payesh!#REF!</f>
        <v>#REF!</v>
      </c>
      <c r="I51" s="164" t="e">
        <f>SHG!F50</f>
        <v>#REF!</v>
      </c>
      <c r="J51" s="166" t="s">
        <v>230</v>
      </c>
      <c r="K51" s="164" t="e">
        <f>payesh!#REF!</f>
        <v>#REF!</v>
      </c>
      <c r="L51" s="164" t="e">
        <f>SHG!P50</f>
        <v>#REF!</v>
      </c>
      <c r="M51" s="164" t="e">
        <f>SHG!Q50</f>
        <v>#REF!</v>
      </c>
      <c r="N51" s="164" t="e">
        <f>SHG!R50</f>
        <v>#REF!</v>
      </c>
      <c r="O51" s="165" t="e">
        <f>SHG!N50</f>
        <v>#REF!</v>
      </c>
      <c r="P51" s="164" t="e">
        <f>payesh!#REF!</f>
        <v>#REF!</v>
      </c>
      <c r="Q51" s="167" t="e">
        <f>payesh!#REF!</f>
        <v>#REF!</v>
      </c>
    </row>
    <row r="52" spans="4:17" ht="18.75" thickBot="1" x14ac:dyDescent="0.45">
      <c r="D52" s="169" t="e">
        <f>SHG!B51</f>
        <v>#REF!</v>
      </c>
      <c r="E52" s="171" t="e">
        <f>SHG!C51</f>
        <v>#REF!</v>
      </c>
      <c r="F52" s="172" t="e">
        <f>SHG!D51</f>
        <v>#REF!</v>
      </c>
      <c r="G52" s="172" t="e">
        <f>SHG!E51</f>
        <v>#REF!</v>
      </c>
      <c r="H52" s="173" t="e">
        <f>payesh!#REF!</f>
        <v>#REF!</v>
      </c>
      <c r="I52" s="172" t="e">
        <f>SHG!F51</f>
        <v>#REF!</v>
      </c>
      <c r="J52" s="174" t="s">
        <v>230</v>
      </c>
      <c r="K52" s="172" t="e">
        <f>payesh!#REF!</f>
        <v>#REF!</v>
      </c>
      <c r="L52" s="172" t="e">
        <f>SHG!P51</f>
        <v>#REF!</v>
      </c>
      <c r="M52" s="172" t="e">
        <f>SHG!Q51</f>
        <v>#REF!</v>
      </c>
      <c r="N52" s="172" t="e">
        <f>SHG!R51</f>
        <v>#REF!</v>
      </c>
      <c r="O52" s="173" t="e">
        <f>SHG!N51</f>
        <v>#REF!</v>
      </c>
      <c r="P52" s="172" t="e">
        <f>payesh!#REF!</f>
        <v>#REF!</v>
      </c>
      <c r="Q52" s="175" t="e">
        <f>payesh!#REF!</f>
        <v>#REF!</v>
      </c>
    </row>
    <row r="53" spans="4:17" ht="18.75" thickBot="1" x14ac:dyDescent="0.45">
      <c r="D53" s="176" t="e">
        <f>SHG!B52</f>
        <v>#REF!</v>
      </c>
      <c r="E53" s="170" t="e">
        <f>SHG!C52</f>
        <v>#REF!</v>
      </c>
      <c r="F53" s="164" t="e">
        <f>SHG!D52</f>
        <v>#REF!</v>
      </c>
      <c r="G53" s="164" t="e">
        <f>SHG!E52</f>
        <v>#REF!</v>
      </c>
      <c r="H53" s="165" t="e">
        <f>payesh!#REF!</f>
        <v>#REF!</v>
      </c>
      <c r="I53" s="164" t="e">
        <f>SHG!F52</f>
        <v>#REF!</v>
      </c>
      <c r="J53" s="166" t="s">
        <v>230</v>
      </c>
      <c r="K53" s="164" t="e">
        <f>payesh!#REF!</f>
        <v>#REF!</v>
      </c>
      <c r="L53" s="164" t="e">
        <f>SHG!P52</f>
        <v>#REF!</v>
      </c>
      <c r="M53" s="164" t="e">
        <f>SHG!Q52</f>
        <v>#REF!</v>
      </c>
      <c r="N53" s="164" t="e">
        <f>SHG!R52</f>
        <v>#REF!</v>
      </c>
      <c r="O53" s="165" t="e">
        <f>SHG!N52</f>
        <v>#REF!</v>
      </c>
      <c r="P53" s="164" t="e">
        <f>payesh!#REF!</f>
        <v>#REF!</v>
      </c>
      <c r="Q53" s="167" t="e">
        <f>payesh!#REF!</f>
        <v>#REF!</v>
      </c>
    </row>
    <row r="54" spans="4:17" ht="18.75" thickBot="1" x14ac:dyDescent="0.45">
      <c r="D54" s="169" t="e">
        <f>SHG!B53</f>
        <v>#REF!</v>
      </c>
      <c r="E54" s="171" t="e">
        <f>SHG!C53</f>
        <v>#REF!</v>
      </c>
      <c r="F54" s="172" t="e">
        <f>SHG!D53</f>
        <v>#REF!</v>
      </c>
      <c r="G54" s="172" t="e">
        <f>SHG!E53</f>
        <v>#REF!</v>
      </c>
      <c r="H54" s="173" t="e">
        <f>payesh!#REF!</f>
        <v>#REF!</v>
      </c>
      <c r="I54" s="172" t="e">
        <f>SHG!F53</f>
        <v>#REF!</v>
      </c>
      <c r="J54" s="174" t="s">
        <v>230</v>
      </c>
      <c r="K54" s="172" t="e">
        <f>payesh!#REF!</f>
        <v>#REF!</v>
      </c>
      <c r="L54" s="172" t="e">
        <f>SHG!P53</f>
        <v>#REF!</v>
      </c>
      <c r="M54" s="172" t="e">
        <f>SHG!Q53</f>
        <v>#REF!</v>
      </c>
      <c r="N54" s="172" t="e">
        <f>SHG!R53</f>
        <v>#REF!</v>
      </c>
      <c r="O54" s="173" t="e">
        <f>SHG!N53</f>
        <v>#REF!</v>
      </c>
      <c r="P54" s="172" t="e">
        <f>payesh!#REF!</f>
        <v>#REF!</v>
      </c>
      <c r="Q54" s="175" t="e">
        <f>payesh!#REF!</f>
        <v>#REF!</v>
      </c>
    </row>
    <row r="55" spans="4:17" ht="18.75" thickBot="1" x14ac:dyDescent="0.45">
      <c r="D55" s="176">
        <f>SHG!B54</f>
        <v>10</v>
      </c>
      <c r="E55" s="170" t="str">
        <f>SHG!C54</f>
        <v>کردستان</v>
      </c>
      <c r="F55" s="164" t="str">
        <f>SHG!D54</f>
        <v>دهگلان</v>
      </c>
      <c r="G55" s="164" t="str">
        <f>SHG!E54</f>
        <v>قاضی جوب</v>
      </c>
      <c r="H55" s="165">
        <f>payesh!N15</f>
        <v>0</v>
      </c>
      <c r="I55" s="164" t="str">
        <f>SHG!F54</f>
        <v>لاوین</v>
      </c>
      <c r="J55" s="166" t="s">
        <v>230</v>
      </c>
      <c r="K55" s="164">
        <f>payesh!N22</f>
        <v>14</v>
      </c>
      <c r="L55" s="164" t="str">
        <f>SHG!P54</f>
        <v>فریده شهبازیان</v>
      </c>
      <c r="M55" s="164" t="str">
        <f>SHG!Q54</f>
        <v>سروه سعیدی</v>
      </c>
      <c r="N55" s="164" t="str">
        <f>SHG!R54</f>
        <v>آرزو آقایی</v>
      </c>
      <c r="O55" s="165">
        <f>SHG!N54</f>
        <v>788185777</v>
      </c>
      <c r="P55" s="164">
        <f>payesh!N62</f>
        <v>1400000</v>
      </c>
      <c r="Q55" s="167">
        <f>payesh!N82</f>
        <v>0</v>
      </c>
    </row>
    <row r="56" spans="4:17" ht="18.75" thickBot="1" x14ac:dyDescent="0.45">
      <c r="D56" s="169">
        <f>SHG!B55</f>
        <v>11</v>
      </c>
      <c r="E56" s="171" t="str">
        <f>SHG!C55</f>
        <v>کردستان</v>
      </c>
      <c r="F56" s="172" t="str">
        <f>SHG!D55</f>
        <v>دهگلان</v>
      </c>
      <c r="G56" s="172" t="str">
        <f>SHG!E55</f>
        <v>سرواله</v>
      </c>
      <c r="H56" s="173">
        <f>payesh!O15</f>
        <v>0</v>
      </c>
      <c r="I56" s="172" t="str">
        <f>SHG!F55</f>
        <v>هاوین</v>
      </c>
      <c r="J56" s="174" t="s">
        <v>230</v>
      </c>
      <c r="K56" s="172">
        <f>payesh!O22</f>
        <v>11</v>
      </c>
      <c r="L56" s="172" t="str">
        <f>SHG!P55</f>
        <v>فریده محمدی</v>
      </c>
      <c r="M56" s="172" t="str">
        <f>SHG!Q55</f>
        <v>افسانه محمدی</v>
      </c>
      <c r="N56" s="172" t="str">
        <f>SHG!R55</f>
        <v>...........</v>
      </c>
      <c r="O56" s="173">
        <f>SHG!N55</f>
        <v>788211856</v>
      </c>
      <c r="P56" s="172">
        <f>payesh!O62</f>
        <v>1100000</v>
      </c>
      <c r="Q56" s="175">
        <f>payesh!O82</f>
        <v>0</v>
      </c>
    </row>
    <row r="57" spans="4:17" ht="18.75" thickBot="1" x14ac:dyDescent="0.45">
      <c r="D57" s="176" t="e">
        <f>SHG!B56</f>
        <v>#REF!</v>
      </c>
      <c r="E57" s="170" t="e">
        <f>SHG!C56</f>
        <v>#REF!</v>
      </c>
      <c r="F57" s="164" t="e">
        <f>SHG!D56</f>
        <v>#REF!</v>
      </c>
      <c r="G57" s="164" t="e">
        <f>SHG!E56</f>
        <v>#REF!</v>
      </c>
      <c r="H57" s="165" t="e">
        <f>payesh!#REF!</f>
        <v>#REF!</v>
      </c>
      <c r="I57" s="164" t="e">
        <f>SHG!F56</f>
        <v>#REF!</v>
      </c>
      <c r="J57" s="166" t="s">
        <v>230</v>
      </c>
      <c r="K57" s="164" t="e">
        <f>payesh!#REF!</f>
        <v>#REF!</v>
      </c>
      <c r="L57" s="164" t="e">
        <f>SHG!P56</f>
        <v>#REF!</v>
      </c>
      <c r="M57" s="164" t="e">
        <f>SHG!Q56</f>
        <v>#REF!</v>
      </c>
      <c r="N57" s="164" t="e">
        <f>SHG!R56</f>
        <v>#REF!</v>
      </c>
      <c r="O57" s="165" t="e">
        <f>SHG!N56</f>
        <v>#REF!</v>
      </c>
      <c r="P57" s="164" t="e">
        <f>payesh!#REF!</f>
        <v>#REF!</v>
      </c>
      <c r="Q57" s="167" t="e">
        <f>payesh!#REF!</f>
        <v>#REF!</v>
      </c>
    </row>
    <row r="58" spans="4:17" ht="18.75" thickBot="1" x14ac:dyDescent="0.45">
      <c r="D58" s="169" t="e">
        <f>SHG!B57</f>
        <v>#REF!</v>
      </c>
      <c r="E58" s="171" t="e">
        <f>SHG!C57</f>
        <v>#REF!</v>
      </c>
      <c r="F58" s="172" t="e">
        <f>SHG!D57</f>
        <v>#REF!</v>
      </c>
      <c r="G58" s="172" t="e">
        <f>SHG!E57</f>
        <v>#REF!</v>
      </c>
      <c r="H58" s="173" t="e">
        <f>payesh!#REF!</f>
        <v>#REF!</v>
      </c>
      <c r="I58" s="172" t="e">
        <f>SHG!F57</f>
        <v>#REF!</v>
      </c>
      <c r="J58" s="174" t="s">
        <v>230</v>
      </c>
      <c r="K58" s="172" t="e">
        <f>payesh!#REF!</f>
        <v>#REF!</v>
      </c>
      <c r="L58" s="172" t="e">
        <f>SHG!P57</f>
        <v>#REF!</v>
      </c>
      <c r="M58" s="172" t="e">
        <f>SHG!Q57</f>
        <v>#REF!</v>
      </c>
      <c r="N58" s="172" t="e">
        <f>SHG!R57</f>
        <v>#REF!</v>
      </c>
      <c r="O58" s="173" t="e">
        <f>SHG!N57</f>
        <v>#REF!</v>
      </c>
      <c r="P58" s="172" t="e">
        <f>payesh!#REF!</f>
        <v>#REF!</v>
      </c>
      <c r="Q58" s="175" t="e">
        <f>payesh!#REF!</f>
        <v>#REF!</v>
      </c>
    </row>
    <row r="59" spans="4:17" ht="18.75" thickBot="1" x14ac:dyDescent="0.45">
      <c r="D59" s="176" t="e">
        <f>SHG!B58</f>
        <v>#REF!</v>
      </c>
      <c r="E59" s="170" t="e">
        <f>SHG!C58</f>
        <v>#REF!</v>
      </c>
      <c r="F59" s="164" t="e">
        <f>SHG!D58</f>
        <v>#REF!</v>
      </c>
      <c r="G59" s="164" t="e">
        <f>SHG!E58</f>
        <v>#REF!</v>
      </c>
      <c r="H59" s="165" t="e">
        <f>payesh!#REF!</f>
        <v>#REF!</v>
      </c>
      <c r="I59" s="164" t="e">
        <f>SHG!F58</f>
        <v>#REF!</v>
      </c>
      <c r="J59" s="166" t="s">
        <v>230</v>
      </c>
      <c r="K59" s="164" t="e">
        <f>payesh!#REF!</f>
        <v>#REF!</v>
      </c>
      <c r="L59" s="164" t="e">
        <f>SHG!P58</f>
        <v>#REF!</v>
      </c>
      <c r="M59" s="164" t="e">
        <f>SHG!Q58</f>
        <v>#REF!</v>
      </c>
      <c r="N59" s="164" t="e">
        <f>SHG!R58</f>
        <v>#REF!</v>
      </c>
      <c r="O59" s="165" t="e">
        <f>SHG!N58</f>
        <v>#REF!</v>
      </c>
      <c r="P59" s="164" t="e">
        <f>payesh!#REF!</f>
        <v>#REF!</v>
      </c>
      <c r="Q59" s="167" t="e">
        <f>payesh!#REF!</f>
        <v>#REF!</v>
      </c>
    </row>
    <row r="60" spans="4:17" ht="18.75" thickBot="1" x14ac:dyDescent="0.45">
      <c r="D60" s="169" t="e">
        <f>SHG!B59</f>
        <v>#REF!</v>
      </c>
      <c r="E60" s="171" t="e">
        <f>SHG!C59</f>
        <v>#REF!</v>
      </c>
      <c r="F60" s="172" t="e">
        <f>SHG!D59</f>
        <v>#REF!</v>
      </c>
      <c r="G60" s="172" t="e">
        <f>SHG!E59</f>
        <v>#REF!</v>
      </c>
      <c r="H60" s="173" t="e">
        <f>payesh!#REF!</f>
        <v>#REF!</v>
      </c>
      <c r="I60" s="172" t="e">
        <f>SHG!F59</f>
        <v>#REF!</v>
      </c>
      <c r="J60" s="174" t="s">
        <v>230</v>
      </c>
      <c r="K60" s="172" t="e">
        <f>payesh!#REF!</f>
        <v>#REF!</v>
      </c>
      <c r="L60" s="172" t="e">
        <f>SHG!P59</f>
        <v>#REF!</v>
      </c>
      <c r="M60" s="172" t="e">
        <f>SHG!Q59</f>
        <v>#REF!</v>
      </c>
      <c r="N60" s="172" t="e">
        <f>SHG!R59</f>
        <v>#REF!</v>
      </c>
      <c r="O60" s="173" t="e">
        <f>SHG!N59</f>
        <v>#REF!</v>
      </c>
      <c r="P60" s="172" t="e">
        <f>payesh!#REF!</f>
        <v>#REF!</v>
      </c>
      <c r="Q60" s="175" t="e">
        <f>payesh!#REF!</f>
        <v>#REF!</v>
      </c>
    </row>
    <row r="61" spans="4:17" ht="18.75" thickBot="1" x14ac:dyDescent="0.45">
      <c r="D61" s="176" t="e">
        <f>SHG!B60</f>
        <v>#REF!</v>
      </c>
      <c r="E61" s="170" t="e">
        <f>SHG!C60</f>
        <v>#REF!</v>
      </c>
      <c r="F61" s="164" t="e">
        <f>SHG!D60</f>
        <v>#REF!</v>
      </c>
      <c r="G61" s="164" t="e">
        <f>SHG!E60</f>
        <v>#REF!</v>
      </c>
      <c r="H61" s="165" t="e">
        <f>payesh!#REF!</f>
        <v>#REF!</v>
      </c>
      <c r="I61" s="164" t="e">
        <f>SHG!F60</f>
        <v>#REF!</v>
      </c>
      <c r="J61" s="166" t="s">
        <v>230</v>
      </c>
      <c r="K61" s="164" t="e">
        <f>payesh!#REF!</f>
        <v>#REF!</v>
      </c>
      <c r="L61" s="164" t="e">
        <f>SHG!P60</f>
        <v>#REF!</v>
      </c>
      <c r="M61" s="164" t="e">
        <f>SHG!Q60</f>
        <v>#REF!</v>
      </c>
      <c r="N61" s="164" t="e">
        <f>SHG!R60</f>
        <v>#REF!</v>
      </c>
      <c r="O61" s="165" t="e">
        <f>SHG!N60</f>
        <v>#REF!</v>
      </c>
      <c r="P61" s="164" t="e">
        <f>payesh!#REF!</f>
        <v>#REF!</v>
      </c>
      <c r="Q61" s="167" t="e">
        <f>payesh!#REF!</f>
        <v>#REF!</v>
      </c>
    </row>
    <row r="62" spans="4:17" ht="18.75" thickBot="1" x14ac:dyDescent="0.45">
      <c r="D62" s="169" t="e">
        <f>SHG!B61</f>
        <v>#REF!</v>
      </c>
      <c r="E62" s="171" t="e">
        <f>SHG!C61</f>
        <v>#REF!</v>
      </c>
      <c r="F62" s="172" t="e">
        <f>SHG!D61</f>
        <v>#REF!</v>
      </c>
      <c r="G62" s="172" t="e">
        <f>SHG!E61</f>
        <v>#REF!</v>
      </c>
      <c r="H62" s="173" t="e">
        <f>payesh!#REF!</f>
        <v>#REF!</v>
      </c>
      <c r="I62" s="172" t="e">
        <f>SHG!F61</f>
        <v>#REF!</v>
      </c>
      <c r="J62" s="174" t="s">
        <v>230</v>
      </c>
      <c r="K62" s="172" t="e">
        <f>payesh!#REF!</f>
        <v>#REF!</v>
      </c>
      <c r="L62" s="172" t="e">
        <f>SHG!P61</f>
        <v>#REF!</v>
      </c>
      <c r="M62" s="172" t="e">
        <f>SHG!Q61</f>
        <v>#REF!</v>
      </c>
      <c r="N62" s="172" t="e">
        <f>SHG!R61</f>
        <v>#REF!</v>
      </c>
      <c r="O62" s="173" t="e">
        <f>SHG!N61</f>
        <v>#REF!</v>
      </c>
      <c r="P62" s="172" t="e">
        <f>payesh!#REF!</f>
        <v>#REF!</v>
      </c>
      <c r="Q62" s="175" t="e">
        <f>payesh!#REF!</f>
        <v>#REF!</v>
      </c>
    </row>
    <row r="63" spans="4:17" ht="18.75" thickBot="1" x14ac:dyDescent="0.45">
      <c r="D63" s="176" t="e">
        <f>SHG!B62</f>
        <v>#REF!</v>
      </c>
      <c r="E63" s="170" t="e">
        <f>SHG!C62</f>
        <v>#REF!</v>
      </c>
      <c r="F63" s="164" t="e">
        <f>SHG!D62</f>
        <v>#REF!</v>
      </c>
      <c r="G63" s="164" t="e">
        <f>SHG!E62</f>
        <v>#REF!</v>
      </c>
      <c r="H63" s="165" t="e">
        <f>payesh!#REF!</f>
        <v>#REF!</v>
      </c>
      <c r="I63" s="164" t="e">
        <f>SHG!F62</f>
        <v>#REF!</v>
      </c>
      <c r="J63" s="166" t="s">
        <v>230</v>
      </c>
      <c r="K63" s="164" t="e">
        <f>payesh!#REF!</f>
        <v>#REF!</v>
      </c>
      <c r="L63" s="164" t="e">
        <f>SHG!P62</f>
        <v>#REF!</v>
      </c>
      <c r="M63" s="164" t="e">
        <f>SHG!Q62</f>
        <v>#REF!</v>
      </c>
      <c r="N63" s="164" t="e">
        <f>SHG!R62</f>
        <v>#REF!</v>
      </c>
      <c r="O63" s="165" t="e">
        <f>SHG!N62</f>
        <v>#REF!</v>
      </c>
      <c r="P63" s="164" t="e">
        <f>payesh!#REF!</f>
        <v>#REF!</v>
      </c>
      <c r="Q63" s="167" t="e">
        <f>payesh!#REF!</f>
        <v>#REF!</v>
      </c>
    </row>
    <row r="64" spans="4:17" ht="18.75" thickBot="1" x14ac:dyDescent="0.45">
      <c r="D64" s="169">
        <f>SHG!B63</f>
        <v>12</v>
      </c>
      <c r="E64" s="171" t="str">
        <f>SHG!C63</f>
        <v>کردستان</v>
      </c>
      <c r="F64" s="172" t="str">
        <f>SHG!D63</f>
        <v>دهگلان</v>
      </c>
      <c r="G64" s="172" t="str">
        <f>SHG!E63</f>
        <v>چاغر بلاغ</v>
      </c>
      <c r="H64" s="173">
        <f>payesh!P15</f>
        <v>0</v>
      </c>
      <c r="I64" s="172">
        <f>SHG!F63</f>
        <v>0</v>
      </c>
      <c r="J64" s="174" t="s">
        <v>230</v>
      </c>
      <c r="K64" s="172">
        <f>payesh!P22</f>
        <v>15</v>
      </c>
      <c r="L64" s="172">
        <f>SHG!P63</f>
        <v>0</v>
      </c>
      <c r="M64" s="172">
        <f>SHG!Q63</f>
        <v>0</v>
      </c>
      <c r="N64" s="172">
        <f>SHG!R63</f>
        <v>0</v>
      </c>
      <c r="O64" s="173">
        <f>SHG!N63</f>
        <v>0</v>
      </c>
      <c r="P64" s="172">
        <f>payesh!P62</f>
        <v>1500000</v>
      </c>
      <c r="Q64" s="175">
        <f>payesh!P82</f>
        <v>0</v>
      </c>
    </row>
    <row r="65" spans="4:17" ht="18.75" thickBot="1" x14ac:dyDescent="0.45">
      <c r="D65" s="176">
        <f>SHG!B64</f>
        <v>13</v>
      </c>
      <c r="E65" s="170">
        <f>SHG!C64</f>
        <v>0</v>
      </c>
      <c r="F65" s="164">
        <f>SHG!D64</f>
        <v>0</v>
      </c>
      <c r="G65" s="164">
        <f>SHG!E64</f>
        <v>0</v>
      </c>
      <c r="H65" s="165">
        <f>payesh!Q15</f>
        <v>0</v>
      </c>
      <c r="I65" s="164">
        <f>SHG!F64</f>
        <v>0</v>
      </c>
      <c r="J65" s="166"/>
      <c r="K65" s="164">
        <f>payesh!Q22</f>
        <v>0</v>
      </c>
      <c r="L65" s="164">
        <f>SHG!P64</f>
        <v>0</v>
      </c>
      <c r="M65" s="164">
        <f>SHG!Q64</f>
        <v>0</v>
      </c>
      <c r="N65" s="164">
        <f>SHG!R64</f>
        <v>0</v>
      </c>
      <c r="O65" s="165">
        <f>SHG!N64</f>
        <v>0</v>
      </c>
      <c r="P65" s="164">
        <f>payesh!Q62</f>
        <v>0</v>
      </c>
      <c r="Q65" s="167">
        <f>payesh!Q82</f>
        <v>0</v>
      </c>
    </row>
    <row r="66" spans="4:17" ht="18.75" thickBot="1" x14ac:dyDescent="0.45">
      <c r="D66" s="169">
        <f>SHG!B65</f>
        <v>14</v>
      </c>
      <c r="E66" s="171">
        <f>SHG!C65</f>
        <v>0</v>
      </c>
      <c r="F66" s="172">
        <f>SHG!D65</f>
        <v>0</v>
      </c>
      <c r="G66" s="172">
        <f>SHG!E65</f>
        <v>0</v>
      </c>
      <c r="H66" s="173">
        <f>payesh!R15</f>
        <v>0</v>
      </c>
      <c r="I66" s="172">
        <f>SHG!F65</f>
        <v>0</v>
      </c>
      <c r="J66" s="174"/>
      <c r="K66" s="172">
        <f>payesh!R22</f>
        <v>0</v>
      </c>
      <c r="L66" s="172">
        <f>SHG!P65</f>
        <v>0</v>
      </c>
      <c r="M66" s="172">
        <f>SHG!Q65</f>
        <v>0</v>
      </c>
      <c r="N66" s="172">
        <f>SHG!R65</f>
        <v>0</v>
      </c>
      <c r="O66" s="173">
        <f>SHG!N65</f>
        <v>0</v>
      </c>
      <c r="P66" s="172">
        <f>payesh!R62</f>
        <v>0</v>
      </c>
      <c r="Q66" s="175">
        <f>payesh!R82</f>
        <v>0</v>
      </c>
    </row>
    <row r="67" spans="4:17" ht="18.75" thickBot="1" x14ac:dyDescent="0.45">
      <c r="D67" s="176">
        <f>SHG!B66</f>
        <v>15</v>
      </c>
      <c r="E67" s="170">
        <f>SHG!C66</f>
        <v>0</v>
      </c>
      <c r="F67" s="164">
        <f>SHG!D66</f>
        <v>0</v>
      </c>
      <c r="G67" s="164">
        <f>SHG!E66</f>
        <v>0</v>
      </c>
      <c r="H67" s="165">
        <f>payesh!S15</f>
        <v>0</v>
      </c>
      <c r="I67" s="164">
        <f>SHG!F66</f>
        <v>0</v>
      </c>
      <c r="J67" s="166"/>
      <c r="K67" s="164">
        <f>payesh!S22</f>
        <v>0</v>
      </c>
      <c r="L67" s="164">
        <f>SHG!P66</f>
        <v>0</v>
      </c>
      <c r="M67" s="164">
        <f>SHG!Q66</f>
        <v>0</v>
      </c>
      <c r="N67" s="164">
        <f>SHG!R66</f>
        <v>0</v>
      </c>
      <c r="O67" s="165">
        <f>SHG!N66</f>
        <v>0</v>
      </c>
      <c r="P67" s="164">
        <f>payesh!S62</f>
        <v>0</v>
      </c>
      <c r="Q67" s="167">
        <f>payesh!S82</f>
        <v>0</v>
      </c>
    </row>
    <row r="68" spans="4:17" ht="18.75" thickBot="1" x14ac:dyDescent="0.45">
      <c r="D68" s="169">
        <f>SHG!B67</f>
        <v>16</v>
      </c>
      <c r="E68" s="171">
        <f>SHG!C67</f>
        <v>0</v>
      </c>
      <c r="F68" s="172">
        <f>SHG!D67</f>
        <v>0</v>
      </c>
      <c r="G68" s="172">
        <f>SHG!E67</f>
        <v>0</v>
      </c>
      <c r="H68" s="173">
        <f>payesh!T15</f>
        <v>0</v>
      </c>
      <c r="I68" s="172">
        <f>SHG!F67</f>
        <v>0</v>
      </c>
      <c r="J68" s="174"/>
      <c r="K68" s="172">
        <f>payesh!T22</f>
        <v>0</v>
      </c>
      <c r="L68" s="172">
        <f>SHG!P67</f>
        <v>0</v>
      </c>
      <c r="M68" s="172">
        <f>SHG!Q67</f>
        <v>0</v>
      </c>
      <c r="N68" s="172">
        <f>SHG!R67</f>
        <v>0</v>
      </c>
      <c r="O68" s="173">
        <f>SHG!N67</f>
        <v>0</v>
      </c>
      <c r="P68" s="172">
        <f>payesh!T62</f>
        <v>0</v>
      </c>
      <c r="Q68" s="175">
        <f>payesh!T82</f>
        <v>0</v>
      </c>
    </row>
    <row r="69" spans="4:17" ht="18.75" thickBot="1" x14ac:dyDescent="0.45">
      <c r="D69" s="176">
        <f>SHG!B68</f>
        <v>17</v>
      </c>
      <c r="E69" s="170">
        <f>SHG!C68</f>
        <v>0</v>
      </c>
      <c r="F69" s="164">
        <f>SHG!D68</f>
        <v>0</v>
      </c>
      <c r="G69" s="164">
        <f>SHG!E68</f>
        <v>0</v>
      </c>
      <c r="H69" s="165">
        <f>payesh!U15</f>
        <v>0</v>
      </c>
      <c r="I69" s="164">
        <f>SHG!F68</f>
        <v>0</v>
      </c>
      <c r="J69" s="166"/>
      <c r="K69" s="164">
        <f>payesh!U22</f>
        <v>0</v>
      </c>
      <c r="L69" s="164">
        <f>SHG!P68</f>
        <v>0</v>
      </c>
      <c r="M69" s="164">
        <f>SHG!Q68</f>
        <v>0</v>
      </c>
      <c r="N69" s="164">
        <f>SHG!R68</f>
        <v>0</v>
      </c>
      <c r="O69" s="165">
        <f>SHG!N68</f>
        <v>0</v>
      </c>
      <c r="P69" s="164">
        <f>payesh!U62</f>
        <v>0</v>
      </c>
      <c r="Q69" s="167">
        <f>payesh!U82</f>
        <v>0</v>
      </c>
    </row>
    <row r="70" spans="4:17" ht="18.75" thickBot="1" x14ac:dyDescent="0.45">
      <c r="D70" s="169">
        <f>SHG!B69</f>
        <v>18</v>
      </c>
      <c r="E70" s="171">
        <f>SHG!C69</f>
        <v>0</v>
      </c>
      <c r="F70" s="172">
        <f>SHG!D69</f>
        <v>0</v>
      </c>
      <c r="G70" s="172">
        <f>SHG!E69</f>
        <v>0</v>
      </c>
      <c r="H70" s="173">
        <f>payesh!V15</f>
        <v>0</v>
      </c>
      <c r="I70" s="172">
        <f>SHG!F69</f>
        <v>0</v>
      </c>
      <c r="J70" s="174"/>
      <c r="K70" s="172">
        <f>payesh!V22</f>
        <v>0</v>
      </c>
      <c r="L70" s="172">
        <f>SHG!P69</f>
        <v>0</v>
      </c>
      <c r="M70" s="172">
        <f>SHG!Q69</f>
        <v>0</v>
      </c>
      <c r="N70" s="172">
        <f>SHG!R69</f>
        <v>0</v>
      </c>
      <c r="O70" s="173">
        <f>SHG!N69</f>
        <v>0</v>
      </c>
      <c r="P70" s="172">
        <f>payesh!V62</f>
        <v>0</v>
      </c>
      <c r="Q70" s="175">
        <f>payesh!V82</f>
        <v>0</v>
      </c>
    </row>
    <row r="71" spans="4:17" ht="18.75" thickBot="1" x14ac:dyDescent="0.45">
      <c r="D71" s="176">
        <f>SHG!B70</f>
        <v>19</v>
      </c>
      <c r="E71" s="170">
        <f>SHG!C70</f>
        <v>0</v>
      </c>
      <c r="F71" s="164">
        <f>SHG!D70</f>
        <v>0</v>
      </c>
      <c r="G71" s="164">
        <f>SHG!E70</f>
        <v>0</v>
      </c>
      <c r="H71" s="165">
        <f>payesh!W15</f>
        <v>0</v>
      </c>
      <c r="I71" s="164">
        <f>SHG!F70</f>
        <v>0</v>
      </c>
      <c r="J71" s="166"/>
      <c r="K71" s="164">
        <f>payesh!W22</f>
        <v>0</v>
      </c>
      <c r="L71" s="164">
        <f>SHG!P70</f>
        <v>0</v>
      </c>
      <c r="M71" s="164">
        <f>SHG!Q70</f>
        <v>0</v>
      </c>
      <c r="N71" s="164">
        <f>SHG!R70</f>
        <v>0</v>
      </c>
      <c r="O71" s="165">
        <f>SHG!N70</f>
        <v>0</v>
      </c>
      <c r="P71" s="164">
        <f>payesh!W62</f>
        <v>0</v>
      </c>
      <c r="Q71" s="167">
        <f>payesh!W82</f>
        <v>0</v>
      </c>
    </row>
    <row r="72" spans="4:17" ht="18.75" thickBot="1" x14ac:dyDescent="0.45">
      <c r="D72" s="169">
        <f>SHG!B71</f>
        <v>20</v>
      </c>
      <c r="E72" s="171">
        <f>SHG!C71</f>
        <v>0</v>
      </c>
      <c r="F72" s="172">
        <f>SHG!D71</f>
        <v>0</v>
      </c>
      <c r="G72" s="172">
        <f>SHG!E71</f>
        <v>0</v>
      </c>
      <c r="H72" s="173">
        <f>payesh!X15</f>
        <v>0</v>
      </c>
      <c r="I72" s="172">
        <f>SHG!F71</f>
        <v>0</v>
      </c>
      <c r="J72" s="174"/>
      <c r="K72" s="172">
        <f>payesh!X22</f>
        <v>0</v>
      </c>
      <c r="L72" s="172">
        <f>SHG!P71</f>
        <v>0</v>
      </c>
      <c r="M72" s="172">
        <f>SHG!Q71</f>
        <v>0</v>
      </c>
      <c r="N72" s="172">
        <f>SHG!R71</f>
        <v>0</v>
      </c>
      <c r="O72" s="173">
        <f>SHG!N71</f>
        <v>0</v>
      </c>
      <c r="P72" s="172">
        <f>payesh!X62</f>
        <v>0</v>
      </c>
      <c r="Q72" s="175">
        <f>payesh!X82</f>
        <v>0</v>
      </c>
    </row>
    <row r="73" spans="4:17" ht="18.75" thickBot="1" x14ac:dyDescent="0.45">
      <c r="D73" s="176">
        <f>SHG!B72</f>
        <v>21</v>
      </c>
      <c r="E73" s="170">
        <f>SHG!C72</f>
        <v>0</v>
      </c>
      <c r="F73" s="164">
        <f>SHG!D72</f>
        <v>0</v>
      </c>
      <c r="G73" s="164">
        <f>SHG!E72</f>
        <v>0</v>
      </c>
      <c r="H73" s="165">
        <f>payesh!Y15</f>
        <v>0</v>
      </c>
      <c r="I73" s="164">
        <f>SHG!F72</f>
        <v>0</v>
      </c>
      <c r="J73" s="166"/>
      <c r="K73" s="164">
        <f>payesh!Y22</f>
        <v>0</v>
      </c>
      <c r="L73" s="164">
        <f>SHG!P72</f>
        <v>0</v>
      </c>
      <c r="M73" s="164">
        <f>SHG!Q72</f>
        <v>0</v>
      </c>
      <c r="N73" s="164">
        <f>SHG!R72</f>
        <v>0</v>
      </c>
      <c r="O73" s="165">
        <f>SHG!N72</f>
        <v>0</v>
      </c>
      <c r="P73" s="164">
        <f>payesh!Y62</f>
        <v>0</v>
      </c>
      <c r="Q73" s="167">
        <f>payesh!Y82</f>
        <v>0</v>
      </c>
    </row>
    <row r="74" spans="4:17" ht="18.75" thickBot="1" x14ac:dyDescent="0.45">
      <c r="D74" s="169">
        <f>SHG!B73</f>
        <v>22</v>
      </c>
      <c r="E74" s="171">
        <f>SHG!C73</f>
        <v>0</v>
      </c>
      <c r="F74" s="172">
        <f>SHG!D73</f>
        <v>0</v>
      </c>
      <c r="G74" s="172">
        <f>SHG!E73</f>
        <v>0</v>
      </c>
      <c r="H74" s="173">
        <f>payesh!Z15</f>
        <v>0</v>
      </c>
      <c r="I74" s="172">
        <f>SHG!F73</f>
        <v>0</v>
      </c>
      <c r="J74" s="174"/>
      <c r="K74" s="172">
        <f>payesh!Z22</f>
        <v>0</v>
      </c>
      <c r="L74" s="172">
        <f>SHG!P73</f>
        <v>0</v>
      </c>
      <c r="M74" s="172">
        <f>SHG!Q73</f>
        <v>0</v>
      </c>
      <c r="N74" s="172">
        <f>SHG!R73</f>
        <v>0</v>
      </c>
      <c r="O74" s="173">
        <f>SHG!N73</f>
        <v>0</v>
      </c>
      <c r="P74" s="172">
        <f>payesh!Z62</f>
        <v>0</v>
      </c>
      <c r="Q74" s="175">
        <f>payesh!Z82</f>
        <v>0</v>
      </c>
    </row>
    <row r="75" spans="4:17" ht="18.75" thickBot="1" x14ac:dyDescent="0.45">
      <c r="D75" s="176">
        <f>SHG!B74</f>
        <v>23</v>
      </c>
      <c r="E75" s="170">
        <f>SHG!C74</f>
        <v>0</v>
      </c>
      <c r="F75" s="164">
        <f>SHG!D74</f>
        <v>0</v>
      </c>
      <c r="G75" s="164">
        <f>SHG!E74</f>
        <v>0</v>
      </c>
      <c r="H75" s="165">
        <f>payesh!AA15</f>
        <v>0</v>
      </c>
      <c r="I75" s="164">
        <f>SHG!F74</f>
        <v>0</v>
      </c>
      <c r="J75" s="166"/>
      <c r="K75" s="164">
        <f>payesh!AA22</f>
        <v>0</v>
      </c>
      <c r="L75" s="164">
        <f>SHG!P74</f>
        <v>0</v>
      </c>
      <c r="M75" s="164">
        <f>SHG!Q74</f>
        <v>0</v>
      </c>
      <c r="N75" s="164">
        <f>SHG!R74</f>
        <v>0</v>
      </c>
      <c r="O75" s="165">
        <f>SHG!N74</f>
        <v>0</v>
      </c>
      <c r="P75" s="164">
        <f>payesh!AA62</f>
        <v>0</v>
      </c>
      <c r="Q75" s="167">
        <f>payesh!AA82</f>
        <v>0</v>
      </c>
    </row>
    <row r="76" spans="4:17" ht="18.75" thickBot="1" x14ac:dyDescent="0.45">
      <c r="D76" s="169">
        <f>SHG!B75</f>
        <v>24</v>
      </c>
      <c r="E76" s="171">
        <f>SHG!C75</f>
        <v>0</v>
      </c>
      <c r="F76" s="172">
        <f>SHG!D75</f>
        <v>0</v>
      </c>
      <c r="G76" s="172">
        <f>SHG!E75</f>
        <v>0</v>
      </c>
      <c r="H76" s="173">
        <f>payesh!AB15</f>
        <v>0</v>
      </c>
      <c r="I76" s="172">
        <f>SHG!F75</f>
        <v>0</v>
      </c>
      <c r="J76" s="174"/>
      <c r="K76" s="172">
        <f>payesh!AB22</f>
        <v>0</v>
      </c>
      <c r="L76" s="172">
        <f>SHG!P75</f>
        <v>0</v>
      </c>
      <c r="M76" s="172">
        <f>SHG!Q75</f>
        <v>0</v>
      </c>
      <c r="N76" s="172">
        <f>SHG!R75</f>
        <v>0</v>
      </c>
      <c r="O76" s="173">
        <f>SHG!N75</f>
        <v>0</v>
      </c>
      <c r="P76" s="172">
        <f>payesh!AB62</f>
        <v>0</v>
      </c>
      <c r="Q76" s="175">
        <f>payesh!AB82</f>
        <v>0</v>
      </c>
    </row>
    <row r="77" spans="4:17" ht="18.75" thickBot="1" x14ac:dyDescent="0.45">
      <c r="D77" s="176">
        <f>SHG!B76</f>
        <v>25</v>
      </c>
      <c r="E77" s="170">
        <f>SHG!C76</f>
        <v>0</v>
      </c>
      <c r="F77" s="164">
        <f>SHG!D76</f>
        <v>0</v>
      </c>
      <c r="G77" s="164">
        <f>SHG!E76</f>
        <v>0</v>
      </c>
      <c r="H77" s="165">
        <f>payesh!AC15</f>
        <v>0</v>
      </c>
      <c r="I77" s="164">
        <f>SHG!F76</f>
        <v>0</v>
      </c>
      <c r="J77" s="166"/>
      <c r="K77" s="164">
        <f>payesh!AC22</f>
        <v>0</v>
      </c>
      <c r="L77" s="164">
        <f>SHG!P76</f>
        <v>0</v>
      </c>
      <c r="M77" s="164">
        <f>SHG!Q76</f>
        <v>0</v>
      </c>
      <c r="N77" s="164">
        <f>SHG!R76</f>
        <v>0</v>
      </c>
      <c r="O77" s="165">
        <f>SHG!N76</f>
        <v>0</v>
      </c>
      <c r="P77" s="164">
        <f>payesh!AC62</f>
        <v>0</v>
      </c>
      <c r="Q77" s="167">
        <f>payesh!AC82</f>
        <v>0</v>
      </c>
    </row>
    <row r="78" spans="4:17" ht="18.75" thickBot="1" x14ac:dyDescent="0.45">
      <c r="D78" s="169">
        <f>SHG!B77</f>
        <v>26</v>
      </c>
      <c r="E78" s="171">
        <f>SHG!C77</f>
        <v>0</v>
      </c>
      <c r="F78" s="172">
        <f>SHG!D77</f>
        <v>0</v>
      </c>
      <c r="G78" s="172">
        <f>SHG!E77</f>
        <v>0</v>
      </c>
      <c r="H78" s="173">
        <f>payesh!AD15</f>
        <v>0</v>
      </c>
      <c r="I78" s="172">
        <f>SHG!F77</f>
        <v>0</v>
      </c>
      <c r="J78" s="174"/>
      <c r="K78" s="172">
        <f>payesh!AD22</f>
        <v>0</v>
      </c>
      <c r="L78" s="172">
        <f>SHG!P77</f>
        <v>0</v>
      </c>
      <c r="M78" s="172">
        <f>SHG!Q77</f>
        <v>0</v>
      </c>
      <c r="N78" s="172">
        <f>SHG!R77</f>
        <v>0</v>
      </c>
      <c r="O78" s="173">
        <f>SHG!N77</f>
        <v>0</v>
      </c>
      <c r="P78" s="172">
        <f>payesh!AD62</f>
        <v>0</v>
      </c>
      <c r="Q78" s="175">
        <f>payesh!AD82</f>
        <v>0</v>
      </c>
    </row>
    <row r="79" spans="4:17" ht="18.75" thickBot="1" x14ac:dyDescent="0.45">
      <c r="D79" s="176">
        <f>SHG!B78</f>
        <v>27</v>
      </c>
      <c r="E79" s="170">
        <f>SHG!C78</f>
        <v>0</v>
      </c>
      <c r="F79" s="164">
        <f>SHG!D78</f>
        <v>0</v>
      </c>
      <c r="G79" s="164">
        <f>SHG!E78</f>
        <v>0</v>
      </c>
      <c r="H79" s="165">
        <f>payesh!AE15</f>
        <v>0</v>
      </c>
      <c r="I79" s="164">
        <f>SHG!F78</f>
        <v>0</v>
      </c>
      <c r="J79" s="166"/>
      <c r="K79" s="164">
        <f>payesh!AE22</f>
        <v>0</v>
      </c>
      <c r="L79" s="164">
        <f>SHG!P78</f>
        <v>0</v>
      </c>
      <c r="M79" s="164">
        <f>SHG!Q78</f>
        <v>0</v>
      </c>
      <c r="N79" s="164">
        <f>SHG!R78</f>
        <v>0</v>
      </c>
      <c r="O79" s="165">
        <f>SHG!N78</f>
        <v>0</v>
      </c>
      <c r="P79" s="164">
        <f>payesh!AE62</f>
        <v>0</v>
      </c>
      <c r="Q79" s="167">
        <f>payesh!AE82</f>
        <v>0</v>
      </c>
    </row>
    <row r="80" spans="4:17" ht="18.75" thickBot="1" x14ac:dyDescent="0.45">
      <c r="D80" s="169">
        <f>SHG!B79</f>
        <v>28</v>
      </c>
      <c r="E80" s="171">
        <f>SHG!C79</f>
        <v>0</v>
      </c>
      <c r="F80" s="172">
        <f>SHG!D79</f>
        <v>0</v>
      </c>
      <c r="G80" s="172">
        <f>SHG!E79</f>
        <v>0</v>
      </c>
      <c r="H80" s="173">
        <f>payesh!AF15</f>
        <v>0</v>
      </c>
      <c r="I80" s="172">
        <f>SHG!F79</f>
        <v>0</v>
      </c>
      <c r="J80" s="174"/>
      <c r="K80" s="172">
        <f>payesh!AF22</f>
        <v>0</v>
      </c>
      <c r="L80" s="172">
        <f>SHG!P79</f>
        <v>0</v>
      </c>
      <c r="M80" s="172">
        <f>SHG!Q79</f>
        <v>0</v>
      </c>
      <c r="N80" s="172">
        <f>SHG!R79</f>
        <v>0</v>
      </c>
      <c r="O80" s="173">
        <f>SHG!N79</f>
        <v>0</v>
      </c>
      <c r="P80" s="172">
        <f>payesh!AF62</f>
        <v>0</v>
      </c>
      <c r="Q80" s="175">
        <f>payesh!AF82</f>
        <v>0</v>
      </c>
    </row>
    <row r="81" spans="4:17" ht="18.75" thickBot="1" x14ac:dyDescent="0.45">
      <c r="D81" s="176">
        <f>SHG!B80</f>
        <v>29</v>
      </c>
      <c r="E81" s="170">
        <f>SHG!C80</f>
        <v>0</v>
      </c>
      <c r="F81" s="164">
        <f>SHG!D80</f>
        <v>0</v>
      </c>
      <c r="G81" s="164">
        <f>SHG!E80</f>
        <v>0</v>
      </c>
      <c r="H81" s="165">
        <f>payesh!AG15</f>
        <v>0</v>
      </c>
      <c r="I81" s="164">
        <f>SHG!F80</f>
        <v>0</v>
      </c>
      <c r="J81" s="166"/>
      <c r="K81" s="164">
        <f>payesh!AG22</f>
        <v>0</v>
      </c>
      <c r="L81" s="164">
        <f>SHG!P80</f>
        <v>0</v>
      </c>
      <c r="M81" s="164">
        <f>SHG!Q80</f>
        <v>0</v>
      </c>
      <c r="N81" s="164">
        <f>SHG!R80</f>
        <v>0</v>
      </c>
      <c r="O81" s="165">
        <f>SHG!N80</f>
        <v>0</v>
      </c>
      <c r="P81" s="164">
        <f>payesh!AG62</f>
        <v>0</v>
      </c>
      <c r="Q81" s="167">
        <f>payesh!AG82</f>
        <v>0</v>
      </c>
    </row>
    <row r="82" spans="4:17" ht="18.75" thickBot="1" x14ac:dyDescent="0.45">
      <c r="D82" s="169">
        <f>SHG!B81</f>
        <v>30</v>
      </c>
      <c r="E82" s="171">
        <f>SHG!C81</f>
        <v>0</v>
      </c>
      <c r="F82" s="172">
        <f>SHG!D81</f>
        <v>0</v>
      </c>
      <c r="G82" s="172">
        <f>SHG!E81</f>
        <v>0</v>
      </c>
      <c r="H82" s="173">
        <f>payesh!AH15</f>
        <v>0</v>
      </c>
      <c r="I82" s="172">
        <f>SHG!F81</f>
        <v>0</v>
      </c>
      <c r="J82" s="174"/>
      <c r="K82" s="172">
        <f>payesh!AH22</f>
        <v>0</v>
      </c>
      <c r="L82" s="172">
        <f>SHG!P81</f>
        <v>0</v>
      </c>
      <c r="M82" s="172">
        <f>SHG!Q81</f>
        <v>0</v>
      </c>
      <c r="N82" s="172">
        <f>SHG!R81</f>
        <v>0</v>
      </c>
      <c r="O82" s="173">
        <f>SHG!N81</f>
        <v>0</v>
      </c>
      <c r="P82" s="172">
        <f>payesh!AH62</f>
        <v>0</v>
      </c>
      <c r="Q82" s="175">
        <f>payesh!AH82</f>
        <v>0</v>
      </c>
    </row>
    <row r="83" spans="4:17" ht="18.75" thickBot="1" x14ac:dyDescent="0.45">
      <c r="D83" s="176">
        <f>SHG!B82</f>
        <v>31</v>
      </c>
      <c r="E83" s="170">
        <f>SHG!C82</f>
        <v>0</v>
      </c>
      <c r="F83" s="164">
        <f>SHG!D82</f>
        <v>0</v>
      </c>
      <c r="G83" s="164">
        <f>SHG!E82</f>
        <v>0</v>
      </c>
      <c r="H83" s="165">
        <f>payesh!AI15</f>
        <v>0</v>
      </c>
      <c r="I83" s="164">
        <f>SHG!F82</f>
        <v>0</v>
      </c>
      <c r="J83" s="166"/>
      <c r="K83" s="164">
        <f>payesh!AI22</f>
        <v>0</v>
      </c>
      <c r="L83" s="164">
        <f>SHG!P82</f>
        <v>0</v>
      </c>
      <c r="M83" s="164">
        <f>SHG!Q82</f>
        <v>0</v>
      </c>
      <c r="N83" s="164">
        <f>SHG!R82</f>
        <v>0</v>
      </c>
      <c r="O83" s="165">
        <f>SHG!N82</f>
        <v>0</v>
      </c>
      <c r="P83" s="164">
        <f>payesh!AI62</f>
        <v>0</v>
      </c>
      <c r="Q83" s="167">
        <f>payesh!AI82</f>
        <v>0</v>
      </c>
    </row>
    <row r="84" spans="4:17" ht="18.75" thickBot="1" x14ac:dyDescent="0.45">
      <c r="D84" s="169">
        <f>SHG!B83</f>
        <v>32</v>
      </c>
      <c r="E84" s="171">
        <f>SHG!C83</f>
        <v>0</v>
      </c>
      <c r="F84" s="172">
        <f>SHG!D83</f>
        <v>0</v>
      </c>
      <c r="G84" s="172">
        <f>SHG!E83</f>
        <v>0</v>
      </c>
      <c r="H84" s="173">
        <f>payesh!AJ15</f>
        <v>0</v>
      </c>
      <c r="I84" s="172">
        <f>SHG!F83</f>
        <v>0</v>
      </c>
      <c r="J84" s="174"/>
      <c r="K84" s="172">
        <f>payesh!AJ22</f>
        <v>0</v>
      </c>
      <c r="L84" s="172">
        <f>SHG!P83</f>
        <v>0</v>
      </c>
      <c r="M84" s="172">
        <f>SHG!Q83</f>
        <v>0</v>
      </c>
      <c r="N84" s="172">
        <f>SHG!R83</f>
        <v>0</v>
      </c>
      <c r="O84" s="173">
        <f>SHG!N83</f>
        <v>0</v>
      </c>
      <c r="P84" s="172">
        <f>payesh!AJ62</f>
        <v>0</v>
      </c>
      <c r="Q84" s="175">
        <f>payesh!AJ82</f>
        <v>0</v>
      </c>
    </row>
  </sheetData>
  <sheetProtection algorithmName="SHA-512" hashValue="RjAVA7O3poiDGxrJ0udtDbhjcJgtgn/CjbEi2dkyaXP6nyfccW7SAR+wj+URfbV7WfSNMxzWYUrcDxGtOeeo4Q==" saltValue="nW/NALFknKRojkhg3709bw==" spinCount="100000" sheet="1" objects="1" scenarios="1"/>
  <conditionalFormatting sqref="P5:P84">
    <cfRule type="dataBar" priority="10">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84">
    <cfRule type="dataBar" priority="11">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84">
    <cfRule type="dataBar" priority="12">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8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P5:P84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Q5:Q84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B20"/>
  <sheetViews>
    <sheetView rightToLeft="1" workbookViewId="0">
      <selection activeCell="G13" sqref="G13"/>
    </sheetView>
  </sheetViews>
  <sheetFormatPr defaultRowHeight="17.25" x14ac:dyDescent="0.25"/>
  <cols>
    <col min="1" max="3" width="9.140625" style="4"/>
    <col min="4" max="4" width="17" style="4" customWidth="1"/>
    <col min="5" max="5" width="22.140625" style="4" customWidth="1"/>
    <col min="6" max="11" width="9.140625" style="4"/>
    <col min="12" max="12" width="9.85546875" style="4" bestFit="1" customWidth="1"/>
    <col min="13" max="17" width="9.140625" style="4"/>
    <col min="18" max="18" width="10.85546875" style="4" customWidth="1"/>
    <col min="19" max="19" width="9.140625" style="4"/>
    <col min="20" max="21" width="11.140625" style="4" customWidth="1"/>
    <col min="22" max="22" width="11.42578125" style="4" bestFit="1" customWidth="1"/>
    <col min="23" max="23" width="9.140625" style="4"/>
    <col min="24" max="25" width="9.5703125" style="4" bestFit="1" customWidth="1"/>
    <col min="26" max="26" width="11" style="4" customWidth="1"/>
    <col min="27" max="27" width="4.140625" style="4" customWidth="1"/>
    <col min="28" max="106" width="4" style="4" customWidth="1"/>
    <col min="107" max="16384" width="9.140625" style="4"/>
  </cols>
  <sheetData>
    <row r="1" spans="3:106" ht="18" thickBot="1" x14ac:dyDescent="0.3"/>
    <row r="2" spans="3:106" ht="18.75" thickBot="1" x14ac:dyDescent="0.3">
      <c r="C2" s="451" t="s">
        <v>71</v>
      </c>
      <c r="D2" s="452"/>
      <c r="E2" s="452"/>
      <c r="F2" s="452"/>
      <c r="G2" s="452"/>
      <c r="H2" s="452"/>
      <c r="I2" s="452"/>
      <c r="J2" s="452"/>
      <c r="K2" s="452"/>
      <c r="L2" s="452"/>
      <c r="M2" s="453"/>
      <c r="N2" s="453"/>
      <c r="O2" s="453"/>
      <c r="P2" s="453"/>
      <c r="Q2" s="453"/>
      <c r="R2" s="453"/>
      <c r="S2" s="452"/>
      <c r="T2" s="452"/>
      <c r="U2" s="452"/>
      <c r="V2" s="452"/>
      <c r="W2" s="453"/>
      <c r="X2" s="453"/>
      <c r="Y2" s="453"/>
      <c r="Z2" s="454"/>
      <c r="AA2" s="143" t="e">
        <f>payesh!#REF!</f>
        <v>#REF!</v>
      </c>
      <c r="AB2" s="144" t="e">
        <f>payesh!#REF!</f>
        <v>#REF!</v>
      </c>
      <c r="AC2" s="144">
        <f>payesh!E7</f>
        <v>1</v>
      </c>
      <c r="AD2" s="144" t="e">
        <f>payesh!#REF!</f>
        <v>#REF!</v>
      </c>
      <c r="AE2" s="144" t="e">
        <f>payesh!#REF!</f>
        <v>#REF!</v>
      </c>
      <c r="AF2" s="144" t="e">
        <f>payesh!#REF!</f>
        <v>#REF!</v>
      </c>
      <c r="AG2" s="144">
        <f>payesh!F7</f>
        <v>2</v>
      </c>
      <c r="AH2" s="144" t="e">
        <f>payesh!#REF!</f>
        <v>#REF!</v>
      </c>
      <c r="AI2" s="144" t="e">
        <f>payesh!#REF!</f>
        <v>#REF!</v>
      </c>
      <c r="AJ2" s="144" t="e">
        <f>payesh!#REF!</f>
        <v>#REF!</v>
      </c>
      <c r="AK2" s="144" t="e">
        <f>payesh!#REF!</f>
        <v>#REF!</v>
      </c>
      <c r="AL2" s="144">
        <f>payesh!G7</f>
        <v>3</v>
      </c>
      <c r="AM2" s="144" t="e">
        <f>payesh!#REF!</f>
        <v>#REF!</v>
      </c>
      <c r="AN2" s="144" t="e">
        <f>payesh!#REF!</f>
        <v>#REF!</v>
      </c>
      <c r="AO2" s="144" t="e">
        <f>payesh!#REF!</f>
        <v>#REF!</v>
      </c>
      <c r="AP2" s="144" t="e">
        <f>payesh!#REF!</f>
        <v>#REF!</v>
      </c>
      <c r="AQ2" s="144">
        <f>payesh!H7</f>
        <v>4</v>
      </c>
      <c r="AR2" s="144">
        <f>payesh!I7</f>
        <v>5</v>
      </c>
      <c r="AS2" s="144" t="e">
        <f>payesh!#REF!</f>
        <v>#REF!</v>
      </c>
      <c r="AT2" s="144" t="e">
        <f>payesh!#REF!</f>
        <v>#REF!</v>
      </c>
      <c r="AU2" s="144" t="e">
        <f>payesh!#REF!</f>
        <v>#REF!</v>
      </c>
      <c r="AV2" s="144">
        <f>payesh!J7</f>
        <v>6</v>
      </c>
      <c r="AW2" s="144" t="e">
        <f>payesh!#REF!</f>
        <v>#REF!</v>
      </c>
      <c r="AX2" s="144" t="e">
        <f>payesh!#REF!</f>
        <v>#REF!</v>
      </c>
      <c r="AY2" s="144" t="e">
        <f>payesh!#REF!</f>
        <v>#REF!</v>
      </c>
      <c r="AZ2" s="144" t="e">
        <f>payesh!#REF!</f>
        <v>#REF!</v>
      </c>
      <c r="BA2" s="144" t="e">
        <f>payesh!#REF!</f>
        <v>#REF!</v>
      </c>
      <c r="BB2" s="144">
        <f>payesh!K7</f>
        <v>7</v>
      </c>
      <c r="BC2" s="144" t="e">
        <f>payesh!#REF!</f>
        <v>#REF!</v>
      </c>
      <c r="BD2" s="144" t="e">
        <f>payesh!#REF!</f>
        <v>#REF!</v>
      </c>
      <c r="BE2" s="144" t="e">
        <f>payesh!#REF!</f>
        <v>#REF!</v>
      </c>
      <c r="BF2" s="144" t="e">
        <f>payesh!#REF!</f>
        <v>#REF!</v>
      </c>
      <c r="BG2" s="144" t="e">
        <f>payesh!#REF!</f>
        <v>#REF!</v>
      </c>
      <c r="BH2" s="144" t="e">
        <f>payesh!#REF!</f>
        <v>#REF!</v>
      </c>
      <c r="BI2" s="144">
        <f>payesh!L7</f>
        <v>8</v>
      </c>
      <c r="BJ2" s="144" t="e">
        <f>payesh!#REF!</f>
        <v>#REF!</v>
      </c>
      <c r="BK2" s="144" t="e">
        <f>payesh!#REF!</f>
        <v>#REF!</v>
      </c>
      <c r="BL2" s="144" t="e">
        <f>payesh!#REF!</f>
        <v>#REF!</v>
      </c>
      <c r="BM2" s="144" t="e">
        <f>payesh!#REF!</f>
        <v>#REF!</v>
      </c>
      <c r="BN2" s="144" t="e">
        <f>payesh!#REF!</f>
        <v>#REF!</v>
      </c>
      <c r="BO2" s="144" t="e">
        <f>payesh!#REF!</f>
        <v>#REF!</v>
      </c>
      <c r="BP2" s="144" t="e">
        <f>payesh!#REF!</f>
        <v>#REF!</v>
      </c>
      <c r="BQ2" s="144">
        <f>payesh!M7</f>
        <v>9</v>
      </c>
      <c r="BR2" s="144" t="e">
        <f>payesh!#REF!</f>
        <v>#REF!</v>
      </c>
      <c r="BS2" s="144" t="e">
        <f>payesh!#REF!</f>
        <v>#REF!</v>
      </c>
      <c r="BT2" s="144" t="e">
        <f>payesh!#REF!</f>
        <v>#REF!</v>
      </c>
      <c r="BU2" s="144" t="e">
        <f>payesh!#REF!</f>
        <v>#REF!</v>
      </c>
      <c r="BV2" s="144" t="e">
        <f>payesh!#REF!</f>
        <v>#REF!</v>
      </c>
      <c r="BW2" s="144" t="e">
        <f>payesh!#REF!</f>
        <v>#REF!</v>
      </c>
      <c r="BX2" s="144" t="e">
        <f>payesh!#REF!</f>
        <v>#REF!</v>
      </c>
      <c r="BY2" s="144">
        <f>payesh!N7</f>
        <v>10</v>
      </c>
      <c r="BZ2" s="144">
        <f>payesh!O7</f>
        <v>11</v>
      </c>
      <c r="CA2" s="144" t="e">
        <f>payesh!#REF!</f>
        <v>#REF!</v>
      </c>
      <c r="CB2" s="144" t="e">
        <f>payesh!#REF!</f>
        <v>#REF!</v>
      </c>
      <c r="CC2" s="144" t="e">
        <f>payesh!#REF!</f>
        <v>#REF!</v>
      </c>
      <c r="CD2" s="144" t="e">
        <f>payesh!#REF!</f>
        <v>#REF!</v>
      </c>
      <c r="CE2" s="144" t="e">
        <f>payesh!#REF!</f>
        <v>#REF!</v>
      </c>
      <c r="CF2" s="144" t="e">
        <f>payesh!#REF!</f>
        <v>#REF!</v>
      </c>
      <c r="CG2" s="144" t="e">
        <f>payesh!#REF!</f>
        <v>#REF!</v>
      </c>
      <c r="CH2" s="144">
        <f>payesh!P7</f>
        <v>12</v>
      </c>
      <c r="CI2" s="144">
        <f>payesh!Q7</f>
        <v>13</v>
      </c>
      <c r="CJ2" s="144">
        <f>payesh!R7</f>
        <v>14</v>
      </c>
      <c r="CK2" s="144">
        <f>payesh!S7</f>
        <v>15</v>
      </c>
      <c r="CL2" s="144">
        <f>payesh!T7</f>
        <v>16</v>
      </c>
      <c r="CM2" s="144">
        <f>payesh!U7</f>
        <v>17</v>
      </c>
      <c r="CN2" s="144">
        <f>payesh!V7</f>
        <v>18</v>
      </c>
      <c r="CO2" s="144">
        <f>payesh!W7</f>
        <v>19</v>
      </c>
      <c r="CP2" s="144">
        <f>payesh!X7</f>
        <v>20</v>
      </c>
      <c r="CQ2" s="144">
        <f>payesh!Y7</f>
        <v>21</v>
      </c>
      <c r="CR2" s="144">
        <f>payesh!Z7</f>
        <v>22</v>
      </c>
      <c r="CS2" s="144">
        <f>payesh!AA7</f>
        <v>23</v>
      </c>
      <c r="CT2" s="144">
        <f>payesh!AB7</f>
        <v>24</v>
      </c>
      <c r="CU2" s="144">
        <f>payesh!AC7</f>
        <v>25</v>
      </c>
      <c r="CV2" s="144">
        <f>payesh!AD7</f>
        <v>26</v>
      </c>
      <c r="CW2" s="144">
        <f>payesh!AE7</f>
        <v>27</v>
      </c>
      <c r="CX2" s="144">
        <f>payesh!AF7</f>
        <v>28</v>
      </c>
      <c r="CY2" s="144">
        <f>payesh!AG7</f>
        <v>29</v>
      </c>
      <c r="CZ2" s="144">
        <f>payesh!AH7</f>
        <v>30</v>
      </c>
      <c r="DA2" s="144">
        <f>payesh!AI7</f>
        <v>31</v>
      </c>
      <c r="DB2" s="144">
        <f>payesh!AJ7</f>
        <v>32</v>
      </c>
    </row>
    <row r="3" spans="3:106" ht="18.75" customHeight="1" x14ac:dyDescent="0.25">
      <c r="C3" s="455" t="s">
        <v>256</v>
      </c>
      <c r="D3" s="456"/>
      <c r="E3" s="456"/>
      <c r="F3" s="456"/>
      <c r="G3" s="456"/>
      <c r="H3" s="456"/>
      <c r="I3" s="456"/>
      <c r="J3" s="456"/>
      <c r="K3" s="456"/>
      <c r="L3" s="457"/>
      <c r="M3" s="464" t="s">
        <v>278</v>
      </c>
      <c r="N3" s="465"/>
      <c r="O3" s="465"/>
      <c r="P3" s="465"/>
      <c r="Q3" s="465"/>
      <c r="R3" s="466"/>
      <c r="S3" s="456" t="str">
        <f>C3</f>
        <v>شهرستان:</v>
      </c>
      <c r="T3" s="456"/>
      <c r="U3" s="456"/>
      <c r="V3" s="456"/>
      <c r="W3" s="445" t="s">
        <v>281</v>
      </c>
      <c r="X3" s="446"/>
      <c r="Y3" s="446"/>
      <c r="Z3" s="447"/>
      <c r="AA3" s="147" t="e">
        <f>payesh!#REF!</f>
        <v>#REF!</v>
      </c>
      <c r="AB3" s="105" t="e">
        <f>payesh!#REF!</f>
        <v>#REF!</v>
      </c>
      <c r="AC3" s="105" t="str">
        <f>payesh!E5</f>
        <v>توربه ریز</v>
      </c>
      <c r="AD3" s="105" t="e">
        <f>payesh!#REF!</f>
        <v>#REF!</v>
      </c>
      <c r="AE3" s="105" t="e">
        <f>payesh!#REF!</f>
        <v>#REF!</v>
      </c>
      <c r="AF3" s="105" t="e">
        <f>payesh!#REF!</f>
        <v>#REF!</v>
      </c>
      <c r="AG3" s="105" t="str">
        <f>payesh!F5</f>
        <v>عباسجوب</v>
      </c>
      <c r="AH3" s="105" t="e">
        <f>payesh!#REF!</f>
        <v>#REF!</v>
      </c>
      <c r="AI3" s="105" t="e">
        <f>payesh!#REF!</f>
        <v>#REF!</v>
      </c>
      <c r="AJ3" s="105" t="e">
        <f>payesh!#REF!</f>
        <v>#REF!</v>
      </c>
      <c r="AK3" s="105" t="e">
        <f>payesh!#REF!</f>
        <v>#REF!</v>
      </c>
      <c r="AL3" s="105" t="str">
        <f>payesh!G5</f>
        <v>سراب حاجی پمق</v>
      </c>
      <c r="AM3" s="105" t="e">
        <f>payesh!#REF!</f>
        <v>#REF!</v>
      </c>
      <c r="AN3" s="105" t="e">
        <f>payesh!#REF!</f>
        <v>#REF!</v>
      </c>
      <c r="AO3" s="105" t="e">
        <f>payesh!#REF!</f>
        <v>#REF!</v>
      </c>
      <c r="AP3" s="105" t="e">
        <f>payesh!#REF!</f>
        <v>#REF!</v>
      </c>
      <c r="AQ3" s="105" t="str">
        <f>payesh!H5</f>
        <v>کرگ آباد</v>
      </c>
      <c r="AR3" s="105" t="str">
        <f>payesh!I5</f>
        <v>قروچای</v>
      </c>
      <c r="AS3" s="105" t="e">
        <f>payesh!#REF!</f>
        <v>#REF!</v>
      </c>
      <c r="AT3" s="105" t="e">
        <f>payesh!#REF!</f>
        <v>#REF!</v>
      </c>
      <c r="AU3" s="105" t="e">
        <f>payesh!#REF!</f>
        <v>#REF!</v>
      </c>
      <c r="AV3" s="105" t="str">
        <f>payesh!J5</f>
        <v>میرکی</v>
      </c>
      <c r="AW3" s="105" t="e">
        <f>payesh!#REF!</f>
        <v>#REF!</v>
      </c>
      <c r="AX3" s="105" t="e">
        <f>payesh!#REF!</f>
        <v>#REF!</v>
      </c>
      <c r="AY3" s="105" t="e">
        <f>payesh!#REF!</f>
        <v>#REF!</v>
      </c>
      <c r="AZ3" s="105" t="e">
        <f>payesh!#REF!</f>
        <v>#REF!</v>
      </c>
      <c r="BA3" s="105" t="e">
        <f>payesh!#REF!</f>
        <v>#REF!</v>
      </c>
      <c r="BB3" s="105" t="str">
        <f>payesh!K5</f>
        <v>قروچای</v>
      </c>
      <c r="BC3" s="105" t="e">
        <f>payesh!#REF!</f>
        <v>#REF!</v>
      </c>
      <c r="BD3" s="105" t="e">
        <f>payesh!#REF!</f>
        <v>#REF!</v>
      </c>
      <c r="BE3" s="105" t="e">
        <f>payesh!#REF!</f>
        <v>#REF!</v>
      </c>
      <c r="BF3" s="105" t="e">
        <f>payesh!#REF!</f>
        <v>#REF!</v>
      </c>
      <c r="BG3" s="105" t="e">
        <f>payesh!#REF!</f>
        <v>#REF!</v>
      </c>
      <c r="BH3" s="105" t="e">
        <f>payesh!#REF!</f>
        <v>#REF!</v>
      </c>
      <c r="BI3" s="105" t="str">
        <f>payesh!L5</f>
        <v>چاغر بلاغ</v>
      </c>
      <c r="BJ3" s="105" t="e">
        <f>payesh!#REF!</f>
        <v>#REF!</v>
      </c>
      <c r="BK3" s="105" t="e">
        <f>payesh!#REF!</f>
        <v>#REF!</v>
      </c>
      <c r="BL3" s="105" t="e">
        <f>payesh!#REF!</f>
        <v>#REF!</v>
      </c>
      <c r="BM3" s="105" t="e">
        <f>payesh!#REF!</f>
        <v>#REF!</v>
      </c>
      <c r="BN3" s="105" t="e">
        <f>payesh!#REF!</f>
        <v>#REF!</v>
      </c>
      <c r="BO3" s="105" t="e">
        <f>payesh!#REF!</f>
        <v>#REF!</v>
      </c>
      <c r="BP3" s="105" t="e">
        <f>payesh!#REF!</f>
        <v>#REF!</v>
      </c>
      <c r="BQ3" s="105" t="str">
        <f>payesh!M5</f>
        <v>ناصر آباد</v>
      </c>
      <c r="BR3" s="105" t="e">
        <f>payesh!#REF!</f>
        <v>#REF!</v>
      </c>
      <c r="BS3" s="105" t="e">
        <f>payesh!#REF!</f>
        <v>#REF!</v>
      </c>
      <c r="BT3" s="105" t="e">
        <f>payesh!#REF!</f>
        <v>#REF!</v>
      </c>
      <c r="BU3" s="105" t="e">
        <f>payesh!#REF!</f>
        <v>#REF!</v>
      </c>
      <c r="BV3" s="105" t="e">
        <f>payesh!#REF!</f>
        <v>#REF!</v>
      </c>
      <c r="BW3" s="105" t="e">
        <f>payesh!#REF!</f>
        <v>#REF!</v>
      </c>
      <c r="BX3" s="105" t="e">
        <f>payesh!#REF!</f>
        <v>#REF!</v>
      </c>
      <c r="BY3" s="105" t="str">
        <f>payesh!N5</f>
        <v>قاضی جوب</v>
      </c>
      <c r="BZ3" s="105" t="str">
        <f>payesh!O5</f>
        <v>سرواله</v>
      </c>
      <c r="CA3" s="105" t="e">
        <f>payesh!#REF!</f>
        <v>#REF!</v>
      </c>
      <c r="CB3" s="105" t="e">
        <f>payesh!#REF!</f>
        <v>#REF!</v>
      </c>
      <c r="CC3" s="105" t="e">
        <f>payesh!#REF!</f>
        <v>#REF!</v>
      </c>
      <c r="CD3" s="105" t="e">
        <f>payesh!#REF!</f>
        <v>#REF!</v>
      </c>
      <c r="CE3" s="105" t="e">
        <f>payesh!#REF!</f>
        <v>#REF!</v>
      </c>
      <c r="CF3" s="105" t="e">
        <f>payesh!#REF!</f>
        <v>#REF!</v>
      </c>
      <c r="CG3" s="105" t="e">
        <f>payesh!#REF!</f>
        <v>#REF!</v>
      </c>
      <c r="CH3" s="105" t="str">
        <f>payesh!P5</f>
        <v>چاغر بلاغ</v>
      </c>
      <c r="CI3" s="105">
        <f>payesh!Q5</f>
        <v>0</v>
      </c>
      <c r="CJ3" s="105">
        <f>payesh!R5</f>
        <v>0</v>
      </c>
      <c r="CK3" s="105">
        <f>payesh!S5</f>
        <v>0</v>
      </c>
      <c r="CL3" s="105">
        <f>payesh!T5</f>
        <v>0</v>
      </c>
      <c r="CM3" s="105">
        <f>payesh!U5</f>
        <v>0</v>
      </c>
      <c r="CN3" s="105">
        <f>payesh!V5</f>
        <v>0</v>
      </c>
      <c r="CO3" s="105">
        <f>payesh!W5</f>
        <v>0</v>
      </c>
      <c r="CP3" s="105">
        <f>payesh!X5</f>
        <v>0</v>
      </c>
      <c r="CQ3" s="105">
        <f>payesh!Y5</f>
        <v>0</v>
      </c>
      <c r="CR3" s="105">
        <f>payesh!Z5</f>
        <v>0</v>
      </c>
      <c r="CS3" s="105">
        <f>payesh!AA5</f>
        <v>0</v>
      </c>
      <c r="CT3" s="105">
        <f>payesh!AB5</f>
        <v>0</v>
      </c>
      <c r="CU3" s="105">
        <f>payesh!AC5</f>
        <v>0</v>
      </c>
      <c r="CV3" s="105">
        <f>payesh!AD5</f>
        <v>0</v>
      </c>
      <c r="CW3" s="105">
        <f>payesh!AE5</f>
        <v>0</v>
      </c>
      <c r="CX3" s="105">
        <f>payesh!AF5</f>
        <v>0</v>
      </c>
      <c r="CY3" s="105">
        <f>payesh!AG5</f>
        <v>0</v>
      </c>
      <c r="CZ3" s="105">
        <f>payesh!AH5</f>
        <v>0</v>
      </c>
      <c r="DA3" s="105">
        <f>payesh!AI5</f>
        <v>0</v>
      </c>
      <c r="DB3" s="105">
        <f>payesh!AJ5</f>
        <v>0</v>
      </c>
    </row>
    <row r="4" spans="3:106" ht="39.75" thickBot="1" x14ac:dyDescent="0.3">
      <c r="C4" s="458" t="e">
        <f>payesh!#REF!</f>
        <v>#REF!</v>
      </c>
      <c r="D4" s="459"/>
      <c r="E4" s="459"/>
      <c r="F4" s="459"/>
      <c r="G4" s="459"/>
      <c r="H4" s="459"/>
      <c r="I4" s="459"/>
      <c r="J4" s="459"/>
      <c r="K4" s="459"/>
      <c r="L4" s="460"/>
      <c r="M4" s="467"/>
      <c r="N4" s="468"/>
      <c r="O4" s="468"/>
      <c r="P4" s="468"/>
      <c r="Q4" s="468"/>
      <c r="R4" s="469"/>
      <c r="S4" s="459" t="e">
        <f>C4</f>
        <v>#REF!</v>
      </c>
      <c r="T4" s="459"/>
      <c r="U4" s="459"/>
      <c r="V4" s="459"/>
      <c r="W4" s="448"/>
      <c r="X4" s="449"/>
      <c r="Y4" s="449"/>
      <c r="Z4" s="450"/>
      <c r="AA4" s="148" t="e">
        <f>payesh!#REF!</f>
        <v>#REF!</v>
      </c>
      <c r="AB4" s="106" t="e">
        <f>payesh!#REF!</f>
        <v>#REF!</v>
      </c>
      <c r="AC4" s="106" t="str">
        <f>payesh!E6</f>
        <v xml:space="preserve">صبا </v>
      </c>
      <c r="AD4" s="106" t="e">
        <f>payesh!#REF!</f>
        <v>#REF!</v>
      </c>
      <c r="AE4" s="106" t="e">
        <f>payesh!#REF!</f>
        <v>#REF!</v>
      </c>
      <c r="AF4" s="106" t="e">
        <f>payesh!#REF!</f>
        <v>#REF!</v>
      </c>
      <c r="AG4" s="106" t="str">
        <f>payesh!F6</f>
        <v>دریا</v>
      </c>
      <c r="AH4" s="106" t="e">
        <f>payesh!#REF!</f>
        <v>#REF!</v>
      </c>
      <c r="AI4" s="106" t="e">
        <f>payesh!#REF!</f>
        <v>#REF!</v>
      </c>
      <c r="AJ4" s="106" t="e">
        <f>payesh!#REF!</f>
        <v>#REF!</v>
      </c>
      <c r="AK4" s="106" t="e">
        <f>payesh!#REF!</f>
        <v>#REF!</v>
      </c>
      <c r="AL4" s="106" t="str">
        <f>payesh!G6</f>
        <v>مهنا</v>
      </c>
      <c r="AM4" s="106" t="e">
        <f>payesh!#REF!</f>
        <v>#REF!</v>
      </c>
      <c r="AN4" s="106" t="e">
        <f>payesh!#REF!</f>
        <v>#REF!</v>
      </c>
      <c r="AO4" s="106" t="e">
        <f>payesh!#REF!</f>
        <v>#REF!</v>
      </c>
      <c r="AP4" s="106" t="e">
        <f>payesh!#REF!</f>
        <v>#REF!</v>
      </c>
      <c r="AQ4" s="106" t="str">
        <f>payesh!H6</f>
        <v>آوا</v>
      </c>
      <c r="AR4" s="106" t="str">
        <f>payesh!I6</f>
        <v>روژان</v>
      </c>
      <c r="AS4" s="106" t="e">
        <f>payesh!#REF!</f>
        <v>#REF!</v>
      </c>
      <c r="AT4" s="106" t="e">
        <f>payesh!#REF!</f>
        <v>#REF!</v>
      </c>
      <c r="AU4" s="106" t="e">
        <f>payesh!#REF!</f>
        <v>#REF!</v>
      </c>
      <c r="AV4" s="106" t="str">
        <f>payesh!J6</f>
        <v>روژ هه لات</v>
      </c>
      <c r="AW4" s="106" t="e">
        <f>payesh!#REF!</f>
        <v>#REF!</v>
      </c>
      <c r="AX4" s="106" t="e">
        <f>payesh!#REF!</f>
        <v>#REF!</v>
      </c>
      <c r="AY4" s="106" t="e">
        <f>payesh!#REF!</f>
        <v>#REF!</v>
      </c>
      <c r="AZ4" s="106" t="e">
        <f>payesh!#REF!</f>
        <v>#REF!</v>
      </c>
      <c r="BA4" s="106" t="e">
        <f>payesh!#REF!</f>
        <v>#REF!</v>
      </c>
      <c r="BB4" s="106" t="str">
        <f>payesh!K6</f>
        <v>هیوا</v>
      </c>
      <c r="BC4" s="106" t="e">
        <f>payesh!#REF!</f>
        <v>#REF!</v>
      </c>
      <c r="BD4" s="106" t="e">
        <f>payesh!#REF!</f>
        <v>#REF!</v>
      </c>
      <c r="BE4" s="106" t="e">
        <f>payesh!#REF!</f>
        <v>#REF!</v>
      </c>
      <c r="BF4" s="106" t="e">
        <f>payesh!#REF!</f>
        <v>#REF!</v>
      </c>
      <c r="BG4" s="106" t="e">
        <f>payesh!#REF!</f>
        <v>#REF!</v>
      </c>
      <c r="BH4" s="106" t="e">
        <f>payesh!#REF!</f>
        <v>#REF!</v>
      </c>
      <c r="BI4" s="106" t="str">
        <f>payesh!L6</f>
        <v>پریسا</v>
      </c>
      <c r="BJ4" s="106" t="e">
        <f>payesh!#REF!</f>
        <v>#REF!</v>
      </c>
      <c r="BK4" s="106" t="e">
        <f>payesh!#REF!</f>
        <v>#REF!</v>
      </c>
      <c r="BL4" s="106" t="e">
        <f>payesh!#REF!</f>
        <v>#REF!</v>
      </c>
      <c r="BM4" s="106" t="e">
        <f>payesh!#REF!</f>
        <v>#REF!</v>
      </c>
      <c r="BN4" s="106" t="e">
        <f>payesh!#REF!</f>
        <v>#REF!</v>
      </c>
      <c r="BO4" s="106" t="e">
        <f>payesh!#REF!</f>
        <v>#REF!</v>
      </c>
      <c r="BP4" s="106" t="e">
        <f>payesh!#REF!</f>
        <v>#REF!</v>
      </c>
      <c r="BQ4" s="106" t="str">
        <f>payesh!M6</f>
        <v>هاوری</v>
      </c>
      <c r="BR4" s="106" t="e">
        <f>payesh!#REF!</f>
        <v>#REF!</v>
      </c>
      <c r="BS4" s="106" t="e">
        <f>payesh!#REF!</f>
        <v>#REF!</v>
      </c>
      <c r="BT4" s="106" t="e">
        <f>payesh!#REF!</f>
        <v>#REF!</v>
      </c>
      <c r="BU4" s="106" t="e">
        <f>payesh!#REF!</f>
        <v>#REF!</v>
      </c>
      <c r="BV4" s="106" t="e">
        <f>payesh!#REF!</f>
        <v>#REF!</v>
      </c>
      <c r="BW4" s="106" t="e">
        <f>payesh!#REF!</f>
        <v>#REF!</v>
      </c>
      <c r="BX4" s="106" t="e">
        <f>payesh!#REF!</f>
        <v>#REF!</v>
      </c>
      <c r="BY4" s="106" t="str">
        <f>payesh!N6</f>
        <v>لاوین</v>
      </c>
      <c r="BZ4" s="106" t="str">
        <f>payesh!O6</f>
        <v>هاوین</v>
      </c>
      <c r="CA4" s="106" t="e">
        <f>payesh!#REF!</f>
        <v>#REF!</v>
      </c>
      <c r="CB4" s="106" t="e">
        <f>payesh!#REF!</f>
        <v>#REF!</v>
      </c>
      <c r="CC4" s="106" t="e">
        <f>payesh!#REF!</f>
        <v>#REF!</v>
      </c>
      <c r="CD4" s="106" t="e">
        <f>payesh!#REF!</f>
        <v>#REF!</v>
      </c>
      <c r="CE4" s="106" t="e">
        <f>payesh!#REF!</f>
        <v>#REF!</v>
      </c>
      <c r="CF4" s="106" t="e">
        <f>payesh!#REF!</f>
        <v>#REF!</v>
      </c>
      <c r="CG4" s="106" t="e">
        <f>payesh!#REF!</f>
        <v>#REF!</v>
      </c>
      <c r="CH4" s="106">
        <f>payesh!P6</f>
        <v>0</v>
      </c>
      <c r="CI4" s="106">
        <f>payesh!Q6</f>
        <v>0</v>
      </c>
      <c r="CJ4" s="106">
        <f>payesh!R6</f>
        <v>0</v>
      </c>
      <c r="CK4" s="106">
        <f>payesh!S6</f>
        <v>0</v>
      </c>
      <c r="CL4" s="106">
        <f>payesh!T6</f>
        <v>0</v>
      </c>
      <c r="CM4" s="106">
        <f>payesh!U6</f>
        <v>0</v>
      </c>
      <c r="CN4" s="106">
        <f>payesh!V6</f>
        <v>0</v>
      </c>
      <c r="CO4" s="106">
        <f>payesh!W6</f>
        <v>0</v>
      </c>
      <c r="CP4" s="106">
        <f>payesh!X6</f>
        <v>0</v>
      </c>
      <c r="CQ4" s="106">
        <f>payesh!Y6</f>
        <v>0</v>
      </c>
      <c r="CR4" s="106">
        <f>payesh!Z6</f>
        <v>0</v>
      </c>
      <c r="CS4" s="106">
        <f>payesh!AA6</f>
        <v>0</v>
      </c>
      <c r="CT4" s="106">
        <f>payesh!AB6</f>
        <v>0</v>
      </c>
      <c r="CU4" s="106">
        <f>payesh!AC6</f>
        <v>0</v>
      </c>
      <c r="CV4" s="106">
        <f>payesh!AD6</f>
        <v>0</v>
      </c>
      <c r="CW4" s="106">
        <f>payesh!AE6</f>
        <v>0</v>
      </c>
      <c r="CX4" s="106">
        <f>payesh!AF6</f>
        <v>0</v>
      </c>
      <c r="CY4" s="106">
        <f>payesh!AG6</f>
        <v>0</v>
      </c>
      <c r="CZ4" s="106">
        <f>payesh!AH6</f>
        <v>0</v>
      </c>
      <c r="DA4" s="106">
        <f>payesh!AI6</f>
        <v>0</v>
      </c>
      <c r="DB4" s="106">
        <f>payesh!AJ6</f>
        <v>0</v>
      </c>
    </row>
    <row r="5" spans="3:106" ht="81" thickBot="1" x14ac:dyDescent="0.3">
      <c r="C5" s="81" t="s">
        <v>257</v>
      </c>
      <c r="D5" s="82" t="s">
        <v>258</v>
      </c>
      <c r="E5" s="82" t="s">
        <v>259</v>
      </c>
      <c r="F5" s="121" t="s">
        <v>282</v>
      </c>
      <c r="G5" s="120" t="s">
        <v>260</v>
      </c>
      <c r="H5" s="83" t="s">
        <v>261</v>
      </c>
      <c r="I5" s="83" t="s">
        <v>262</v>
      </c>
      <c r="J5" s="83" t="s">
        <v>263</v>
      </c>
      <c r="K5" s="83" t="s">
        <v>264</v>
      </c>
      <c r="L5" s="96" t="s">
        <v>265</v>
      </c>
      <c r="M5" s="101" t="s">
        <v>90</v>
      </c>
      <c r="N5" s="102" t="s">
        <v>261</v>
      </c>
      <c r="O5" s="102" t="s">
        <v>262</v>
      </c>
      <c r="P5" s="102" t="s">
        <v>263</v>
      </c>
      <c r="Q5" s="102" t="s">
        <v>264</v>
      </c>
      <c r="R5" s="103" t="s">
        <v>265</v>
      </c>
      <c r="S5" s="98" t="s">
        <v>260</v>
      </c>
      <c r="T5" s="92" t="s">
        <v>279</v>
      </c>
      <c r="U5" s="92" t="s">
        <v>280</v>
      </c>
      <c r="V5" s="93" t="s">
        <v>265</v>
      </c>
      <c r="W5" s="131" t="s">
        <v>90</v>
      </c>
      <c r="X5" s="132" t="s">
        <v>279</v>
      </c>
      <c r="Y5" s="132" t="s">
        <v>280</v>
      </c>
      <c r="Z5" s="142" t="s">
        <v>265</v>
      </c>
      <c r="AA5" s="149" t="e">
        <f>payesh!#REF!</f>
        <v>#REF!</v>
      </c>
      <c r="AB5" s="150" t="e">
        <f>payesh!#REF!</f>
        <v>#REF!</v>
      </c>
      <c r="AC5" s="150" t="str">
        <f>payesh!E18</f>
        <v>ت4</v>
      </c>
      <c r="AD5" s="150" t="e">
        <f>payesh!#REF!</f>
        <v>#REF!</v>
      </c>
      <c r="AE5" s="150" t="e">
        <f>payesh!#REF!</f>
        <v>#REF!</v>
      </c>
      <c r="AF5" s="150" t="e">
        <f>payesh!#REF!</f>
        <v>#REF!</v>
      </c>
      <c r="AG5" s="150" t="str">
        <f>payesh!F18</f>
        <v>ت4</v>
      </c>
      <c r="AH5" s="150" t="e">
        <f>payesh!#REF!</f>
        <v>#REF!</v>
      </c>
      <c r="AI5" s="150" t="e">
        <f>payesh!#REF!</f>
        <v>#REF!</v>
      </c>
      <c r="AJ5" s="150" t="e">
        <f>payesh!#REF!</f>
        <v>#REF!</v>
      </c>
      <c r="AK5" s="150" t="e">
        <f>payesh!#REF!</f>
        <v>#REF!</v>
      </c>
      <c r="AL5" s="150" t="str">
        <f>payesh!G18</f>
        <v>ت4</v>
      </c>
      <c r="AM5" s="150" t="e">
        <f>payesh!#REF!</f>
        <v>#REF!</v>
      </c>
      <c r="AN5" s="150" t="e">
        <f>payesh!#REF!</f>
        <v>#REF!</v>
      </c>
      <c r="AO5" s="150" t="e">
        <f>payesh!#REF!</f>
        <v>#REF!</v>
      </c>
      <c r="AP5" s="150" t="e">
        <f>payesh!#REF!</f>
        <v>#REF!</v>
      </c>
      <c r="AQ5" s="150" t="str">
        <f>payesh!H18</f>
        <v>ت4</v>
      </c>
      <c r="AR5" s="150" t="str">
        <f>payesh!I18</f>
        <v>پ14</v>
      </c>
      <c r="AS5" s="150" t="e">
        <f>payesh!#REF!</f>
        <v>#REF!</v>
      </c>
      <c r="AT5" s="150" t="e">
        <f>payesh!#REF!</f>
        <v>#REF!</v>
      </c>
      <c r="AU5" s="150" t="e">
        <f>payesh!#REF!</f>
        <v>#REF!</v>
      </c>
      <c r="AV5" s="150" t="str">
        <f>payesh!J18</f>
        <v>پ6</v>
      </c>
      <c r="AW5" s="150" t="e">
        <f>payesh!#REF!</f>
        <v>#REF!</v>
      </c>
      <c r="AX5" s="150" t="e">
        <f>payesh!#REF!</f>
        <v>#REF!</v>
      </c>
      <c r="AY5" s="150" t="e">
        <f>payesh!#REF!</f>
        <v>#REF!</v>
      </c>
      <c r="AZ5" s="150" t="e">
        <f>payesh!#REF!</f>
        <v>#REF!</v>
      </c>
      <c r="BA5" s="150" t="e">
        <f>payesh!#REF!</f>
        <v>#REF!</v>
      </c>
      <c r="BB5" s="150" t="str">
        <f>payesh!K18</f>
        <v>پ6</v>
      </c>
      <c r="BC5" s="150" t="e">
        <f>payesh!#REF!</f>
        <v>#REF!</v>
      </c>
      <c r="BD5" s="150" t="e">
        <f>payesh!#REF!</f>
        <v>#REF!</v>
      </c>
      <c r="BE5" s="150" t="e">
        <f>payesh!#REF!</f>
        <v>#REF!</v>
      </c>
      <c r="BF5" s="150" t="e">
        <f>payesh!#REF!</f>
        <v>#REF!</v>
      </c>
      <c r="BG5" s="150" t="e">
        <f>payesh!#REF!</f>
        <v>#REF!</v>
      </c>
      <c r="BH5" s="150" t="e">
        <f>payesh!#REF!</f>
        <v>#REF!</v>
      </c>
      <c r="BI5" s="150" t="str">
        <f>payesh!L18</f>
        <v>پ4</v>
      </c>
      <c r="BJ5" s="150" t="e">
        <f>payesh!#REF!</f>
        <v>#REF!</v>
      </c>
      <c r="BK5" s="150" t="e">
        <f>payesh!#REF!</f>
        <v>#REF!</v>
      </c>
      <c r="BL5" s="150" t="e">
        <f>payesh!#REF!</f>
        <v>#REF!</v>
      </c>
      <c r="BM5" s="150" t="e">
        <f>payesh!#REF!</f>
        <v>#REF!</v>
      </c>
      <c r="BN5" s="150" t="e">
        <f>payesh!#REF!</f>
        <v>#REF!</v>
      </c>
      <c r="BO5" s="150" t="e">
        <f>payesh!#REF!</f>
        <v>#REF!</v>
      </c>
      <c r="BP5" s="150" t="e">
        <f>payesh!#REF!</f>
        <v>#REF!</v>
      </c>
      <c r="BQ5" s="150" t="str">
        <f>payesh!M18</f>
        <v>ب7</v>
      </c>
      <c r="BR5" s="150" t="e">
        <f>payesh!#REF!</f>
        <v>#REF!</v>
      </c>
      <c r="BS5" s="150" t="e">
        <f>payesh!#REF!</f>
        <v>#REF!</v>
      </c>
      <c r="BT5" s="150" t="e">
        <f>payesh!#REF!</f>
        <v>#REF!</v>
      </c>
      <c r="BU5" s="150" t="e">
        <f>payesh!#REF!</f>
        <v>#REF!</v>
      </c>
      <c r="BV5" s="150" t="e">
        <f>payesh!#REF!</f>
        <v>#REF!</v>
      </c>
      <c r="BW5" s="150" t="e">
        <f>payesh!#REF!</f>
        <v>#REF!</v>
      </c>
      <c r="BX5" s="150" t="e">
        <f>payesh!#REF!</f>
        <v>#REF!</v>
      </c>
      <c r="BY5" s="150" t="str">
        <f>payesh!N18</f>
        <v>ب7</v>
      </c>
      <c r="BZ5" s="150" t="str">
        <f>payesh!O18</f>
        <v>ب7</v>
      </c>
      <c r="CA5" s="150" t="e">
        <f>payesh!#REF!</f>
        <v>#REF!</v>
      </c>
      <c r="CB5" s="150" t="e">
        <f>payesh!#REF!</f>
        <v>#REF!</v>
      </c>
      <c r="CC5" s="150" t="e">
        <f>payesh!#REF!</f>
        <v>#REF!</v>
      </c>
      <c r="CD5" s="150" t="e">
        <f>payesh!#REF!</f>
        <v>#REF!</v>
      </c>
      <c r="CE5" s="150" t="e">
        <f>payesh!#REF!</f>
        <v>#REF!</v>
      </c>
      <c r="CF5" s="150" t="e">
        <f>payesh!#REF!</f>
        <v>#REF!</v>
      </c>
      <c r="CG5" s="150" t="e">
        <f>payesh!#REF!</f>
        <v>#REF!</v>
      </c>
      <c r="CH5" s="150" t="str">
        <f>payesh!P18</f>
        <v>ب7</v>
      </c>
      <c r="CI5" s="150">
        <f>payesh!Q18</f>
        <v>0</v>
      </c>
      <c r="CJ5" s="150">
        <f>payesh!R18</f>
        <v>0</v>
      </c>
      <c r="CK5" s="150">
        <f>payesh!S18</f>
        <v>0</v>
      </c>
      <c r="CL5" s="150">
        <f>payesh!T18</f>
        <v>0</v>
      </c>
      <c r="CM5" s="150">
        <f>payesh!U18</f>
        <v>0</v>
      </c>
      <c r="CN5" s="150">
        <f>payesh!V18</f>
        <v>0</v>
      </c>
      <c r="CO5" s="150">
        <f>payesh!W18</f>
        <v>0</v>
      </c>
      <c r="CP5" s="150">
        <f>payesh!X18</f>
        <v>0</v>
      </c>
      <c r="CQ5" s="150">
        <f>payesh!Y18</f>
        <v>0</v>
      </c>
      <c r="CR5" s="150">
        <f>payesh!Z18</f>
        <v>0</v>
      </c>
      <c r="CS5" s="150">
        <f>payesh!AA18</f>
        <v>0</v>
      </c>
      <c r="CT5" s="150">
        <f>payesh!AB18</f>
        <v>0</v>
      </c>
      <c r="CU5" s="150">
        <f>payesh!AC18</f>
        <v>0</v>
      </c>
      <c r="CV5" s="150">
        <f>payesh!AD18</f>
        <v>0</v>
      </c>
      <c r="CW5" s="150">
        <f>payesh!AE18</f>
        <v>0</v>
      </c>
      <c r="CX5" s="150">
        <f>payesh!AF18</f>
        <v>0</v>
      </c>
      <c r="CY5" s="150">
        <f>payesh!AG18</f>
        <v>0</v>
      </c>
      <c r="CZ5" s="150">
        <f>payesh!AH18</f>
        <v>0</v>
      </c>
      <c r="DA5" s="150">
        <f>payesh!AI18</f>
        <v>0</v>
      </c>
      <c r="DB5" s="150">
        <f>payesh!AJ18</f>
        <v>0</v>
      </c>
    </row>
    <row r="6" spans="3:106" ht="35.25" customHeight="1" x14ac:dyDescent="0.25">
      <c r="C6" s="84">
        <v>1</v>
      </c>
      <c r="D6" s="85" t="s">
        <v>266</v>
      </c>
      <c r="E6" s="85" t="s">
        <v>267</v>
      </c>
      <c r="F6" s="122" t="s">
        <v>284</v>
      </c>
      <c r="G6" s="99">
        <v>0.15</v>
      </c>
      <c r="H6" s="86">
        <f>L6*0.5</f>
        <v>1050000</v>
      </c>
      <c r="I6" s="86">
        <f>L6*0.17857143</f>
        <v>375000.00300000003</v>
      </c>
      <c r="J6" s="86">
        <f>L6*0.17142857</f>
        <v>359999.99700000003</v>
      </c>
      <c r="K6" s="86">
        <f t="shared" ref="K6:K11" si="0">L6*0.15</f>
        <v>315000</v>
      </c>
      <c r="L6" s="104">
        <f>L12*G6</f>
        <v>2100000</v>
      </c>
      <c r="M6" s="125" t="e">
        <f t="shared" ref="M6:M11" si="1">SUM(AA6:DB6)</f>
        <v>#REF!</v>
      </c>
      <c r="N6" s="124" t="e">
        <f>$M$6*H6</f>
        <v>#REF!</v>
      </c>
      <c r="O6" s="89" t="e">
        <f>$M$6*I6</f>
        <v>#REF!</v>
      </c>
      <c r="P6" s="89" t="e">
        <f>$M$6*J6</f>
        <v>#REF!</v>
      </c>
      <c r="Q6" s="89" t="e">
        <f>$M$6*K6</f>
        <v>#REF!</v>
      </c>
      <c r="R6" s="90" t="e">
        <f>SUM(N6:Q6)</f>
        <v>#REF!</v>
      </c>
      <c r="S6" s="128">
        <v>0.15</v>
      </c>
      <c r="T6" s="127">
        <f>(V6/4)*3</f>
        <v>315000</v>
      </c>
      <c r="U6" s="94">
        <f>(V6/4)</f>
        <v>105000</v>
      </c>
      <c r="V6" s="95">
        <f>V12*S6</f>
        <v>420000</v>
      </c>
      <c r="W6" s="125" t="e">
        <f t="shared" ref="W6:W11" si="2">SUM(AA6:DB6)</f>
        <v>#REF!</v>
      </c>
      <c r="X6" s="151" t="e">
        <f>$W$6*T6</f>
        <v>#REF!</v>
      </c>
      <c r="Y6" s="137" t="e">
        <f>$W$6*U6</f>
        <v>#REF!</v>
      </c>
      <c r="Z6" s="139" t="e">
        <f>SUM(X6:Y6)</f>
        <v>#REF!</v>
      </c>
      <c r="AA6" s="145" t="e">
        <f>IF(payesh!#REF!=$F$6,1,IF(payesh!#REF!="کسر شد",-1,0))</f>
        <v>#REF!</v>
      </c>
      <c r="AB6" s="146" t="e">
        <f>IF(payesh!#REF!=$F$6,1,IF(payesh!#REF!="کسر شد",-1,0))</f>
        <v>#REF!</v>
      </c>
      <c r="AC6" s="146">
        <f>IF(payesh!E147=$F$6,1,IF(payesh!E147="کسر شد",-1,0))</f>
        <v>0</v>
      </c>
      <c r="AD6" s="146" t="e">
        <f>IF(payesh!#REF!=$F$6,1,IF(payesh!#REF!="کسر شد",-1,0))</f>
        <v>#REF!</v>
      </c>
      <c r="AE6" s="146" t="e">
        <f>IF(payesh!#REF!=$F$6,1,IF(payesh!#REF!="کسر شد",-1,0))</f>
        <v>#REF!</v>
      </c>
      <c r="AF6" s="146" t="e">
        <f>IF(payesh!#REF!=$F$6,1,IF(payesh!#REF!="کسر شد",-1,0))</f>
        <v>#REF!</v>
      </c>
      <c r="AG6" s="146">
        <f>IF(payesh!F147=$F$6,1,IF(payesh!F147="کسر شد",-1,0))</f>
        <v>0</v>
      </c>
      <c r="AH6" s="146" t="e">
        <f>IF(payesh!#REF!=$F$6,1,IF(payesh!#REF!="کسر شد",-1,0))</f>
        <v>#REF!</v>
      </c>
      <c r="AI6" s="146" t="e">
        <f>IF(payesh!#REF!=$F$6,1,IF(payesh!#REF!="کسر شد",-1,0))</f>
        <v>#REF!</v>
      </c>
      <c r="AJ6" s="146" t="e">
        <f>IF(payesh!#REF!=$F$6,1,IF(payesh!#REF!="کسر شد",-1,0))</f>
        <v>#REF!</v>
      </c>
      <c r="AK6" s="146" t="e">
        <f>IF(payesh!#REF!=$F$6,1,IF(payesh!#REF!="کسر شد",-1,0))</f>
        <v>#REF!</v>
      </c>
      <c r="AL6" s="146">
        <f>IF(payesh!G147=$F$6,1,IF(payesh!G147="کسر شد",-1,0))</f>
        <v>0</v>
      </c>
      <c r="AM6" s="146" t="e">
        <f>IF(payesh!#REF!=$F$6,1,IF(payesh!#REF!="کسر شد",-1,0))</f>
        <v>#REF!</v>
      </c>
      <c r="AN6" s="146" t="e">
        <f>IF(payesh!#REF!=$F$6,1,IF(payesh!#REF!="کسر شد",-1,0))</f>
        <v>#REF!</v>
      </c>
      <c r="AO6" s="146" t="e">
        <f>IF(payesh!#REF!=$F$6,1,IF(payesh!#REF!="کسر شد",-1,0))</f>
        <v>#REF!</v>
      </c>
      <c r="AP6" s="146" t="e">
        <f>IF(payesh!#REF!=$F$6,1,IF(payesh!#REF!="کسر شد",-1,0))</f>
        <v>#REF!</v>
      </c>
      <c r="AQ6" s="146">
        <f>IF(payesh!H147=$F$6,1,IF(payesh!H147="کسر شد",-1,0))</f>
        <v>0</v>
      </c>
      <c r="AR6" s="146">
        <f>IF(payesh!I147=$F$6,1,IF(payesh!I147="کسر شد",-1,0))</f>
        <v>0</v>
      </c>
      <c r="AS6" s="146" t="e">
        <f>IF(payesh!#REF!=$F$6,1,IF(payesh!#REF!="کسر شد",-1,0))</f>
        <v>#REF!</v>
      </c>
      <c r="AT6" s="146" t="e">
        <f>IF(payesh!#REF!=$F$6,1,IF(payesh!#REF!="کسر شد",-1,0))</f>
        <v>#REF!</v>
      </c>
      <c r="AU6" s="146" t="e">
        <f>IF(payesh!#REF!=$F$6,1,IF(payesh!#REF!="کسر شد",-1,0))</f>
        <v>#REF!</v>
      </c>
      <c r="AV6" s="146">
        <f>IF(payesh!J147=$F$6,1,IF(payesh!J147="کسر شد",-1,0))</f>
        <v>0</v>
      </c>
      <c r="AW6" s="146" t="e">
        <f>IF(payesh!#REF!=$F$6,1,IF(payesh!#REF!="کسر شد",-1,0))</f>
        <v>#REF!</v>
      </c>
      <c r="AX6" s="146" t="e">
        <f>IF(payesh!#REF!=$F$6,1,IF(payesh!#REF!="کسر شد",-1,0))</f>
        <v>#REF!</v>
      </c>
      <c r="AY6" s="146" t="e">
        <f>IF(payesh!#REF!=$F$6,1,IF(payesh!#REF!="کسر شد",-1,0))</f>
        <v>#REF!</v>
      </c>
      <c r="AZ6" s="146" t="e">
        <f>IF(payesh!#REF!=$F$6,1,IF(payesh!#REF!="کسر شد",-1,0))</f>
        <v>#REF!</v>
      </c>
      <c r="BA6" s="146" t="e">
        <f>IF(payesh!#REF!=$F$6,1,IF(payesh!#REF!="کسر شد",-1,0))</f>
        <v>#REF!</v>
      </c>
      <c r="BB6" s="146">
        <f>IF(payesh!K147=$F$6,1,IF(payesh!K147="کسر شد",-1,0))</f>
        <v>0</v>
      </c>
      <c r="BC6" s="146" t="e">
        <f>IF(payesh!#REF!=$F$6,1,IF(payesh!#REF!="کسر شد",-1,0))</f>
        <v>#REF!</v>
      </c>
      <c r="BD6" s="146" t="e">
        <f>IF(payesh!#REF!=$F$6,1,IF(payesh!#REF!="کسر شد",-1,0))</f>
        <v>#REF!</v>
      </c>
      <c r="BE6" s="146" t="e">
        <f>IF(payesh!#REF!=$F$6,1,IF(payesh!#REF!="کسر شد",-1,0))</f>
        <v>#REF!</v>
      </c>
      <c r="BF6" s="146" t="e">
        <f>IF(payesh!#REF!=$F$6,1,IF(payesh!#REF!="کسر شد",-1,0))</f>
        <v>#REF!</v>
      </c>
      <c r="BG6" s="146" t="e">
        <f>IF(payesh!#REF!=$F$6,1,IF(payesh!#REF!="کسر شد",-1,0))</f>
        <v>#REF!</v>
      </c>
      <c r="BH6" s="146" t="e">
        <f>IF(payesh!#REF!=$F$6,1,IF(payesh!#REF!="کسر شد",-1,0))</f>
        <v>#REF!</v>
      </c>
      <c r="BI6" s="146">
        <f>IF(payesh!L147=$F$6,1,IF(payesh!L147="کسر شد",-1,0))</f>
        <v>0</v>
      </c>
      <c r="BJ6" s="146" t="e">
        <f>IF(payesh!#REF!=$F$6,1,IF(payesh!#REF!="کسر شد",-1,0))</f>
        <v>#REF!</v>
      </c>
      <c r="BK6" s="146" t="e">
        <f>IF(payesh!#REF!=$F$6,1,IF(payesh!#REF!="کسر شد",-1,0))</f>
        <v>#REF!</v>
      </c>
      <c r="BL6" s="146" t="e">
        <f>IF(payesh!#REF!=$F$6,1,IF(payesh!#REF!="کسر شد",-1,0))</f>
        <v>#REF!</v>
      </c>
      <c r="BM6" s="146" t="e">
        <f>IF(payesh!#REF!=$F$6,1,IF(payesh!#REF!="کسر شد",-1,0))</f>
        <v>#REF!</v>
      </c>
      <c r="BN6" s="146" t="e">
        <f>IF(payesh!#REF!=$F$6,1,IF(payesh!#REF!="کسر شد",-1,0))</f>
        <v>#REF!</v>
      </c>
      <c r="BO6" s="146" t="e">
        <f>IF(payesh!#REF!=$F$6,1,IF(payesh!#REF!="کسر شد",-1,0))</f>
        <v>#REF!</v>
      </c>
      <c r="BP6" s="146" t="e">
        <f>IF(payesh!#REF!=$F$6,1,IF(payesh!#REF!="کسر شد",-1,0))</f>
        <v>#REF!</v>
      </c>
      <c r="BQ6" s="146">
        <f>IF(payesh!M147=$F$6,1,IF(payesh!M147="کسر شد",-1,0))</f>
        <v>0</v>
      </c>
      <c r="BR6" s="146" t="e">
        <f>IF(payesh!#REF!=$F$6,1,IF(payesh!#REF!="کسر شد",-1,0))</f>
        <v>#REF!</v>
      </c>
      <c r="BS6" s="146" t="e">
        <f>IF(payesh!#REF!=$F$6,1,IF(payesh!#REF!="کسر شد",-1,0))</f>
        <v>#REF!</v>
      </c>
      <c r="BT6" s="146" t="e">
        <f>IF(payesh!#REF!=$F$6,1,IF(payesh!#REF!="کسر شد",-1,0))</f>
        <v>#REF!</v>
      </c>
      <c r="BU6" s="146" t="e">
        <f>IF(payesh!#REF!=$F$6,1,IF(payesh!#REF!="کسر شد",-1,0))</f>
        <v>#REF!</v>
      </c>
      <c r="BV6" s="146" t="e">
        <f>IF(payesh!#REF!=$F$6,1,IF(payesh!#REF!="کسر شد",-1,0))</f>
        <v>#REF!</v>
      </c>
      <c r="BW6" s="146" t="e">
        <f>IF(payesh!#REF!=$F$6,1,IF(payesh!#REF!="کسر شد",-1,0))</f>
        <v>#REF!</v>
      </c>
      <c r="BX6" s="146" t="e">
        <f>IF(payesh!#REF!=$F$6,1,IF(payesh!#REF!="کسر شد",-1,0))</f>
        <v>#REF!</v>
      </c>
      <c r="BY6" s="146">
        <f>IF(payesh!N147=$F$6,1,IF(payesh!N147="کسر شد",-1,0))</f>
        <v>0</v>
      </c>
      <c r="BZ6" s="146">
        <f>IF(payesh!O147=$F$6,1,IF(payesh!O147="کسر شد",-1,0))</f>
        <v>0</v>
      </c>
      <c r="CA6" s="146" t="e">
        <f>IF(payesh!#REF!=$F$6,1,IF(payesh!#REF!="کسر شد",-1,0))</f>
        <v>#REF!</v>
      </c>
      <c r="CB6" s="146" t="e">
        <f>IF(payesh!#REF!=$F$6,1,IF(payesh!#REF!="کسر شد",-1,0))</f>
        <v>#REF!</v>
      </c>
      <c r="CC6" s="146" t="e">
        <f>IF(payesh!#REF!=$F$6,1,IF(payesh!#REF!="کسر شد",-1,0))</f>
        <v>#REF!</v>
      </c>
      <c r="CD6" s="146" t="e">
        <f>IF(payesh!#REF!=$F$6,1,IF(payesh!#REF!="کسر شد",-1,0))</f>
        <v>#REF!</v>
      </c>
      <c r="CE6" s="146" t="e">
        <f>IF(payesh!#REF!=$F$6,1,IF(payesh!#REF!="کسر شد",-1,0))</f>
        <v>#REF!</v>
      </c>
      <c r="CF6" s="146" t="e">
        <f>IF(payesh!#REF!=$F$6,1,IF(payesh!#REF!="کسر شد",-1,0))</f>
        <v>#REF!</v>
      </c>
      <c r="CG6" s="146" t="e">
        <f>IF(payesh!#REF!=$F$6,1,IF(payesh!#REF!="کسر شد",-1,0))</f>
        <v>#REF!</v>
      </c>
      <c r="CH6" s="146">
        <f>IF(payesh!P147=$F$6,1,IF(payesh!P147="کسر شد",-1,0))</f>
        <v>0</v>
      </c>
      <c r="CI6" s="146">
        <f>IF(payesh!Q147=$F$6,1,IF(payesh!Q147="کسر شد",-1,0))</f>
        <v>0</v>
      </c>
      <c r="CJ6" s="146">
        <f>IF(payesh!R147=$F$6,1,IF(payesh!R147="کسر شد",-1,0))</f>
        <v>0</v>
      </c>
      <c r="CK6" s="146">
        <f>IF(payesh!S147=$F$6,1,IF(payesh!S147="کسر شد",-1,0))</f>
        <v>0</v>
      </c>
      <c r="CL6" s="146">
        <f>IF(payesh!T147=$F$6,1,IF(payesh!T147="کسر شد",-1,0))</f>
        <v>0</v>
      </c>
      <c r="CM6" s="146">
        <f>IF(payesh!U147=$F$6,1,IF(payesh!U147="کسر شد",-1,0))</f>
        <v>0</v>
      </c>
      <c r="CN6" s="146">
        <f>IF(payesh!V147=$F$6,1,IF(payesh!V147="کسر شد",-1,0))</f>
        <v>0</v>
      </c>
      <c r="CO6" s="146">
        <f>IF(payesh!W147=$F$6,1,IF(payesh!W147="کسر شد",-1,0))</f>
        <v>0</v>
      </c>
      <c r="CP6" s="146">
        <f>IF(payesh!X147=$F$6,1,IF(payesh!X147="کسر شد",-1,0))</f>
        <v>0</v>
      </c>
      <c r="CQ6" s="146">
        <f>IF(payesh!Y147=$F$6,1,IF(payesh!Y147="کسر شد",-1,0))</f>
        <v>0</v>
      </c>
      <c r="CR6" s="146">
        <f>IF(payesh!Z147=$F$6,1,IF(payesh!Z147="کسر شد",-1,0))</f>
        <v>0</v>
      </c>
      <c r="CS6" s="146">
        <f>IF(payesh!AA147=$F$6,1,IF(payesh!AA147="کسر شد",-1,0))</f>
        <v>0</v>
      </c>
      <c r="CT6" s="146">
        <f>IF(payesh!AB147=$F$6,1,IF(payesh!AB147="کسر شد",-1,0))</f>
        <v>0</v>
      </c>
      <c r="CU6" s="146">
        <f>IF(payesh!AC147=$F$6,1,IF(payesh!AC147="کسر شد",-1,0))</f>
        <v>0</v>
      </c>
      <c r="CV6" s="146">
        <f>IF(payesh!AD147=$F$6,1,IF(payesh!AD147="کسر شد",-1,0))</f>
        <v>0</v>
      </c>
      <c r="CW6" s="146">
        <f>IF(payesh!AE147=$F$6,1,IF(payesh!AE147="کسر شد",-1,0))</f>
        <v>0</v>
      </c>
      <c r="CX6" s="146">
        <f>IF(payesh!AF147=$F$6,1,IF(payesh!AF147="کسر شد",-1,0))</f>
        <v>0</v>
      </c>
      <c r="CY6" s="146">
        <f>IF(payesh!AG147=$F$6,1,IF(payesh!AG147="کسر شد",-1,0))</f>
        <v>0</v>
      </c>
      <c r="CZ6" s="146">
        <f>IF(payesh!AH147=$F$6,1,IF(payesh!AH147="کسر شد",-1,0))</f>
        <v>0</v>
      </c>
      <c r="DA6" s="146">
        <f>IF(payesh!AI147=$F$6,1,IF(payesh!AI147="کسر شد",-1,0))</f>
        <v>0</v>
      </c>
      <c r="DB6" s="146">
        <f>IF(payesh!AJ147=$F$6,1,IF(payesh!AJ147="کسر شد",-1,0))</f>
        <v>0</v>
      </c>
    </row>
    <row r="7" spans="3:106" ht="44.25" customHeight="1" x14ac:dyDescent="0.25">
      <c r="C7" s="84">
        <v>2</v>
      </c>
      <c r="D7" s="85" t="s">
        <v>268</v>
      </c>
      <c r="E7" s="85" t="s">
        <v>269</v>
      </c>
      <c r="F7" s="122" t="s">
        <v>283</v>
      </c>
      <c r="G7" s="99">
        <v>0.2</v>
      </c>
      <c r="H7" s="86">
        <f t="shared" ref="H7:H11" si="3">L7*0.5</f>
        <v>1400000</v>
      </c>
      <c r="I7" s="86">
        <f>L7*0.17857143</f>
        <v>500000.00400000002</v>
      </c>
      <c r="J7" s="86">
        <f t="shared" ref="J7:J11" si="4">L7*0.17142857</f>
        <v>479999.99599999998</v>
      </c>
      <c r="K7" s="86">
        <f t="shared" si="0"/>
        <v>420000</v>
      </c>
      <c r="L7" s="97">
        <f>L12*G7</f>
        <v>2800000</v>
      </c>
      <c r="M7" s="126" t="e">
        <f t="shared" si="1"/>
        <v>#REF!</v>
      </c>
      <c r="N7" s="124" t="e">
        <f>$M$7*H7</f>
        <v>#REF!</v>
      </c>
      <c r="O7" s="89" t="e">
        <f t="shared" ref="O7:Q7" si="5">$M$7*I7</f>
        <v>#REF!</v>
      </c>
      <c r="P7" s="89" t="e">
        <f t="shared" si="5"/>
        <v>#REF!</v>
      </c>
      <c r="Q7" s="89" t="e">
        <f t="shared" si="5"/>
        <v>#REF!</v>
      </c>
      <c r="R7" s="90" t="e">
        <f t="shared" ref="R7:R11" si="6">SUM(N7:Q7)</f>
        <v>#REF!</v>
      </c>
      <c r="S7" s="129">
        <v>0.2</v>
      </c>
      <c r="T7" s="127">
        <f>(V7/4)*3</f>
        <v>420000</v>
      </c>
      <c r="U7" s="94">
        <f t="shared" ref="U7:U11" si="7">(V7/4)</f>
        <v>140000</v>
      </c>
      <c r="V7" s="95">
        <f>V12*S7</f>
        <v>560000</v>
      </c>
      <c r="W7" s="154" t="e">
        <f t="shared" si="2"/>
        <v>#REF!</v>
      </c>
      <c r="X7" s="152" t="e">
        <f>$W$7*T7</f>
        <v>#REF!</v>
      </c>
      <c r="Y7" s="136" t="e">
        <f>$W$7*U7</f>
        <v>#REF!</v>
      </c>
      <c r="Z7" s="140" t="e">
        <f t="shared" ref="Z7:Z11" si="8">SUM(X7:Y7)</f>
        <v>#REF!</v>
      </c>
      <c r="AA7" s="107" t="e">
        <f>IF(payesh!#REF!=$F$7,1,IF(payesh!#REF!="کسر شد",-1,0))</f>
        <v>#REF!</v>
      </c>
      <c r="AB7" s="108" t="e">
        <f>IF(payesh!#REF!=$F$7,1,IF(payesh!#REF!="کسر شد",-1,0))</f>
        <v>#REF!</v>
      </c>
      <c r="AC7" s="108">
        <f>IF(payesh!E148=$F$7,1,IF(payesh!E148="کسر شد",-1,0))</f>
        <v>0</v>
      </c>
      <c r="AD7" s="108" t="e">
        <f>IF(payesh!#REF!=$F$7,1,IF(payesh!#REF!="کسر شد",-1,0))</f>
        <v>#REF!</v>
      </c>
      <c r="AE7" s="108" t="e">
        <f>IF(payesh!#REF!=$F$7,1,IF(payesh!#REF!="کسر شد",-1,0))</f>
        <v>#REF!</v>
      </c>
      <c r="AF7" s="108" t="e">
        <f>IF(payesh!#REF!=$F$7,1,IF(payesh!#REF!="کسر شد",-1,0))</f>
        <v>#REF!</v>
      </c>
      <c r="AG7" s="108">
        <f>IF(payesh!F148=$F$7,1,IF(payesh!F148="کسر شد",-1,0))</f>
        <v>0</v>
      </c>
      <c r="AH7" s="108" t="e">
        <f>IF(payesh!#REF!=$F$7,1,IF(payesh!#REF!="کسر شد",-1,0))</f>
        <v>#REF!</v>
      </c>
      <c r="AI7" s="108" t="e">
        <f>IF(payesh!#REF!=$F$7,1,IF(payesh!#REF!="کسر شد",-1,0))</f>
        <v>#REF!</v>
      </c>
      <c r="AJ7" s="108" t="e">
        <f>IF(payesh!#REF!=$F$7,1,IF(payesh!#REF!="کسر شد",-1,0))</f>
        <v>#REF!</v>
      </c>
      <c r="AK7" s="108" t="e">
        <f>IF(payesh!#REF!=$F$7,1,IF(payesh!#REF!="کسر شد",-1,0))</f>
        <v>#REF!</v>
      </c>
      <c r="AL7" s="108">
        <f>IF(payesh!G148=$F$7,1,IF(payesh!G148="کسر شد",-1,0))</f>
        <v>0</v>
      </c>
      <c r="AM7" s="108" t="e">
        <f>IF(payesh!#REF!=$F$7,1,IF(payesh!#REF!="کسر شد",-1,0))</f>
        <v>#REF!</v>
      </c>
      <c r="AN7" s="108" t="e">
        <f>IF(payesh!#REF!=$F$7,1,IF(payesh!#REF!="کسر شد",-1,0))</f>
        <v>#REF!</v>
      </c>
      <c r="AO7" s="108" t="e">
        <f>IF(payesh!#REF!=$F$7,1,IF(payesh!#REF!="کسر شد",-1,0))</f>
        <v>#REF!</v>
      </c>
      <c r="AP7" s="108" t="e">
        <f>IF(payesh!#REF!=$F$7,1,IF(payesh!#REF!="کسر شد",-1,0))</f>
        <v>#REF!</v>
      </c>
      <c r="AQ7" s="108">
        <f>IF(payesh!H148=$F$7,1,IF(payesh!H148="کسر شد",-1,0))</f>
        <v>0</v>
      </c>
      <c r="AR7" s="108">
        <f>IF(payesh!I148=$F$7,1,IF(payesh!I148="کسر شد",-1,0))</f>
        <v>0</v>
      </c>
      <c r="AS7" s="108" t="e">
        <f>IF(payesh!#REF!=$F$7,1,IF(payesh!#REF!="کسر شد",-1,0))</f>
        <v>#REF!</v>
      </c>
      <c r="AT7" s="108" t="e">
        <f>IF(payesh!#REF!=$F$7,1,IF(payesh!#REF!="کسر شد",-1,0))</f>
        <v>#REF!</v>
      </c>
      <c r="AU7" s="108" t="e">
        <f>IF(payesh!#REF!=$F$7,1,IF(payesh!#REF!="کسر شد",-1,0))</f>
        <v>#REF!</v>
      </c>
      <c r="AV7" s="108">
        <f>IF(payesh!J148=$F$7,1,IF(payesh!J148="کسر شد",-1,0))</f>
        <v>0</v>
      </c>
      <c r="AW7" s="108" t="e">
        <f>IF(payesh!#REF!=$F$7,1,IF(payesh!#REF!="کسر شد",-1,0))</f>
        <v>#REF!</v>
      </c>
      <c r="AX7" s="108" t="e">
        <f>IF(payesh!#REF!=$F$7,1,IF(payesh!#REF!="کسر شد",-1,0))</f>
        <v>#REF!</v>
      </c>
      <c r="AY7" s="108" t="e">
        <f>IF(payesh!#REF!=$F$7,1,IF(payesh!#REF!="کسر شد",-1,0))</f>
        <v>#REF!</v>
      </c>
      <c r="AZ7" s="108" t="e">
        <f>IF(payesh!#REF!=$F$7,1,IF(payesh!#REF!="کسر شد",-1,0))</f>
        <v>#REF!</v>
      </c>
      <c r="BA7" s="108" t="e">
        <f>IF(payesh!#REF!=$F$7,1,IF(payesh!#REF!="کسر شد",-1,0))</f>
        <v>#REF!</v>
      </c>
      <c r="BB7" s="108">
        <f>IF(payesh!K148=$F$7,1,IF(payesh!K148="کسر شد",-1,0))</f>
        <v>0</v>
      </c>
      <c r="BC7" s="108" t="e">
        <f>IF(payesh!#REF!=$F$7,1,IF(payesh!#REF!="کسر شد",-1,0))</f>
        <v>#REF!</v>
      </c>
      <c r="BD7" s="108" t="e">
        <f>IF(payesh!#REF!=$F$7,1,IF(payesh!#REF!="کسر شد",-1,0))</f>
        <v>#REF!</v>
      </c>
      <c r="BE7" s="108" t="e">
        <f>IF(payesh!#REF!=$F$7,1,IF(payesh!#REF!="کسر شد",-1,0))</f>
        <v>#REF!</v>
      </c>
      <c r="BF7" s="108" t="e">
        <f>IF(payesh!#REF!=$F$7,1,IF(payesh!#REF!="کسر شد",-1,0))</f>
        <v>#REF!</v>
      </c>
      <c r="BG7" s="108" t="e">
        <f>IF(payesh!#REF!=$F$7,1,IF(payesh!#REF!="کسر شد",-1,0))</f>
        <v>#REF!</v>
      </c>
      <c r="BH7" s="108" t="e">
        <f>IF(payesh!#REF!=$F$7,1,IF(payesh!#REF!="کسر شد",-1,0))</f>
        <v>#REF!</v>
      </c>
      <c r="BI7" s="108">
        <f>IF(payesh!L148=$F$7,1,IF(payesh!L148="کسر شد",-1,0))</f>
        <v>0</v>
      </c>
      <c r="BJ7" s="108" t="e">
        <f>IF(payesh!#REF!=$F$7,1,IF(payesh!#REF!="کسر شد",-1,0))</f>
        <v>#REF!</v>
      </c>
      <c r="BK7" s="108" t="e">
        <f>IF(payesh!#REF!=$F$7,1,IF(payesh!#REF!="کسر شد",-1,0))</f>
        <v>#REF!</v>
      </c>
      <c r="BL7" s="108" t="e">
        <f>IF(payesh!#REF!=$F$7,1,IF(payesh!#REF!="کسر شد",-1,0))</f>
        <v>#REF!</v>
      </c>
      <c r="BM7" s="108" t="e">
        <f>IF(payesh!#REF!=$F$7,1,IF(payesh!#REF!="کسر شد",-1,0))</f>
        <v>#REF!</v>
      </c>
      <c r="BN7" s="108" t="e">
        <f>IF(payesh!#REF!=$F$7,1,IF(payesh!#REF!="کسر شد",-1,0))</f>
        <v>#REF!</v>
      </c>
      <c r="BO7" s="108" t="e">
        <f>IF(payesh!#REF!=$F$7,1,IF(payesh!#REF!="کسر شد",-1,0))</f>
        <v>#REF!</v>
      </c>
      <c r="BP7" s="108" t="e">
        <f>IF(payesh!#REF!=$F$7,1,IF(payesh!#REF!="کسر شد",-1,0))</f>
        <v>#REF!</v>
      </c>
      <c r="BQ7" s="108">
        <f>IF(payesh!M148=$F$7,1,IF(payesh!M148="کسر شد",-1,0))</f>
        <v>0</v>
      </c>
      <c r="BR7" s="108" t="e">
        <f>IF(payesh!#REF!=$F$7,1,IF(payesh!#REF!="کسر شد",-1,0))</f>
        <v>#REF!</v>
      </c>
      <c r="BS7" s="108" t="e">
        <f>IF(payesh!#REF!=$F$7,1,IF(payesh!#REF!="کسر شد",-1,0))</f>
        <v>#REF!</v>
      </c>
      <c r="BT7" s="108" t="e">
        <f>IF(payesh!#REF!=$F$7,1,IF(payesh!#REF!="کسر شد",-1,0))</f>
        <v>#REF!</v>
      </c>
      <c r="BU7" s="108" t="e">
        <f>IF(payesh!#REF!=$F$7,1,IF(payesh!#REF!="کسر شد",-1,0))</f>
        <v>#REF!</v>
      </c>
      <c r="BV7" s="108" t="e">
        <f>IF(payesh!#REF!=$F$7,1,IF(payesh!#REF!="کسر شد",-1,0))</f>
        <v>#REF!</v>
      </c>
      <c r="BW7" s="108" t="e">
        <f>IF(payesh!#REF!=$F$7,1,IF(payesh!#REF!="کسر شد",-1,0))</f>
        <v>#REF!</v>
      </c>
      <c r="BX7" s="108" t="e">
        <f>IF(payesh!#REF!=$F$7,1,IF(payesh!#REF!="کسر شد",-1,0))</f>
        <v>#REF!</v>
      </c>
      <c r="BY7" s="108">
        <f>IF(payesh!N148=$F$7,1,IF(payesh!N148="کسر شد",-1,0))</f>
        <v>0</v>
      </c>
      <c r="BZ7" s="108">
        <f>IF(payesh!O148=$F$7,1,IF(payesh!O148="کسر شد",-1,0))</f>
        <v>0</v>
      </c>
      <c r="CA7" s="108" t="e">
        <f>IF(payesh!#REF!=$F$7,1,IF(payesh!#REF!="کسر شد",-1,0))</f>
        <v>#REF!</v>
      </c>
      <c r="CB7" s="108" t="e">
        <f>IF(payesh!#REF!=$F$7,1,IF(payesh!#REF!="کسر شد",-1,0))</f>
        <v>#REF!</v>
      </c>
      <c r="CC7" s="108" t="e">
        <f>IF(payesh!#REF!=$F$7,1,IF(payesh!#REF!="کسر شد",-1,0))</f>
        <v>#REF!</v>
      </c>
      <c r="CD7" s="108" t="e">
        <f>IF(payesh!#REF!=$F$7,1,IF(payesh!#REF!="کسر شد",-1,0))</f>
        <v>#REF!</v>
      </c>
      <c r="CE7" s="108" t="e">
        <f>IF(payesh!#REF!=$F$7,1,IF(payesh!#REF!="کسر شد",-1,0))</f>
        <v>#REF!</v>
      </c>
      <c r="CF7" s="108" t="e">
        <f>IF(payesh!#REF!=$F$7,1,IF(payesh!#REF!="کسر شد",-1,0))</f>
        <v>#REF!</v>
      </c>
      <c r="CG7" s="108" t="e">
        <f>IF(payesh!#REF!=$F$7,1,IF(payesh!#REF!="کسر شد",-1,0))</f>
        <v>#REF!</v>
      </c>
      <c r="CH7" s="108">
        <f>IF(payesh!P148=$F$7,1,IF(payesh!P148="کسر شد",-1,0))</f>
        <v>0</v>
      </c>
      <c r="CI7" s="108">
        <f>IF(payesh!Q148=$F$7,1,IF(payesh!Q148="کسر شد",-1,0))</f>
        <v>0</v>
      </c>
      <c r="CJ7" s="108">
        <f>IF(payesh!R148=$F$7,1,IF(payesh!R148="کسر شد",-1,0))</f>
        <v>0</v>
      </c>
      <c r="CK7" s="108">
        <f>IF(payesh!S148=$F$7,1,IF(payesh!S148="کسر شد",-1,0))</f>
        <v>0</v>
      </c>
      <c r="CL7" s="108">
        <f>IF(payesh!T148=$F$7,1,IF(payesh!T148="کسر شد",-1,0))</f>
        <v>0</v>
      </c>
      <c r="CM7" s="108">
        <f>IF(payesh!U148=$F$7,1,IF(payesh!U148="کسر شد",-1,0))</f>
        <v>0</v>
      </c>
      <c r="CN7" s="108">
        <f>IF(payesh!V148=$F$7,1,IF(payesh!V148="کسر شد",-1,0))</f>
        <v>0</v>
      </c>
      <c r="CO7" s="108">
        <f>IF(payesh!W148=$F$7,1,IF(payesh!W148="کسر شد",-1,0))</f>
        <v>0</v>
      </c>
      <c r="CP7" s="108">
        <f>IF(payesh!X148=$F$7,1,IF(payesh!X148="کسر شد",-1,0))</f>
        <v>0</v>
      </c>
      <c r="CQ7" s="108">
        <f>IF(payesh!Y148=$F$7,1,IF(payesh!Y148="کسر شد",-1,0))</f>
        <v>0</v>
      </c>
      <c r="CR7" s="108">
        <f>IF(payesh!Z148=$F$7,1,IF(payesh!Z148="کسر شد",-1,0))</f>
        <v>0</v>
      </c>
      <c r="CS7" s="108">
        <f>IF(payesh!AA148=$F$7,1,IF(payesh!AA148="کسر شد",-1,0))</f>
        <v>0</v>
      </c>
      <c r="CT7" s="108">
        <f>IF(payesh!AB148=$F$7,1,IF(payesh!AB148="کسر شد",-1,0))</f>
        <v>0</v>
      </c>
      <c r="CU7" s="108">
        <f>IF(payesh!AC148=$F$7,1,IF(payesh!AC148="کسر شد",-1,0))</f>
        <v>0</v>
      </c>
      <c r="CV7" s="108">
        <f>IF(payesh!AD148=$F$7,1,IF(payesh!AD148="کسر شد",-1,0))</f>
        <v>0</v>
      </c>
      <c r="CW7" s="108">
        <f>IF(payesh!AE148=$F$7,1,IF(payesh!AE148="کسر شد",-1,0))</f>
        <v>0</v>
      </c>
      <c r="CX7" s="108">
        <f>IF(payesh!AF148=$F$7,1,IF(payesh!AF148="کسر شد",-1,0))</f>
        <v>0</v>
      </c>
      <c r="CY7" s="108">
        <f>IF(payesh!AG148=$F$7,1,IF(payesh!AG148="کسر شد",-1,0))</f>
        <v>0</v>
      </c>
      <c r="CZ7" s="108">
        <f>IF(payesh!AH148=$F$7,1,IF(payesh!AH148="کسر شد",-1,0))</f>
        <v>0</v>
      </c>
      <c r="DA7" s="108">
        <f>IF(payesh!AI148=$F$7,1,IF(payesh!AI148="کسر شد",-1,0))</f>
        <v>0</v>
      </c>
      <c r="DB7" s="108">
        <f>IF(payesh!AJ148=$F$7,1,IF(payesh!AJ148="کسر شد",-1,0))</f>
        <v>0</v>
      </c>
    </row>
    <row r="8" spans="3:106" ht="48.75" customHeight="1" x14ac:dyDescent="0.25">
      <c r="C8" s="84">
        <v>3</v>
      </c>
      <c r="D8" s="85" t="s">
        <v>270</v>
      </c>
      <c r="E8" s="85" t="s">
        <v>271</v>
      </c>
      <c r="F8" s="122" t="s">
        <v>285</v>
      </c>
      <c r="G8" s="99">
        <v>0.25</v>
      </c>
      <c r="H8" s="86">
        <f t="shared" si="3"/>
        <v>1750000</v>
      </c>
      <c r="I8" s="86">
        <f t="shared" ref="I8:I11" si="9">L8*0.17857143</f>
        <v>625000.005</v>
      </c>
      <c r="J8" s="86">
        <f>L8*0.17142857</f>
        <v>599999.995</v>
      </c>
      <c r="K8" s="86">
        <f t="shared" si="0"/>
        <v>525000</v>
      </c>
      <c r="L8" s="97">
        <f>L12*G8</f>
        <v>3500000</v>
      </c>
      <c r="M8" s="126" t="e">
        <f t="shared" si="1"/>
        <v>#REF!</v>
      </c>
      <c r="N8" s="124" t="e">
        <f>$M$8*H8</f>
        <v>#REF!</v>
      </c>
      <c r="O8" s="89" t="e">
        <f t="shared" ref="O8:Q8" si="10">$M$8*I8</f>
        <v>#REF!</v>
      </c>
      <c r="P8" s="89" t="e">
        <f t="shared" si="10"/>
        <v>#REF!</v>
      </c>
      <c r="Q8" s="89" t="e">
        <f t="shared" si="10"/>
        <v>#REF!</v>
      </c>
      <c r="R8" s="90" t="e">
        <f t="shared" si="6"/>
        <v>#REF!</v>
      </c>
      <c r="S8" s="129">
        <v>0.25</v>
      </c>
      <c r="T8" s="127">
        <f t="shared" ref="T8:T11" si="11">(V8/4)*3</f>
        <v>525000</v>
      </c>
      <c r="U8" s="94">
        <f t="shared" si="7"/>
        <v>175000</v>
      </c>
      <c r="V8" s="95">
        <f>V12*S8</f>
        <v>700000</v>
      </c>
      <c r="W8" s="154" t="e">
        <f t="shared" si="2"/>
        <v>#REF!</v>
      </c>
      <c r="X8" s="152" t="e">
        <f>$W$8*T8</f>
        <v>#REF!</v>
      </c>
      <c r="Y8" s="136" t="e">
        <f>$W$8*U8</f>
        <v>#REF!</v>
      </c>
      <c r="Z8" s="140" t="e">
        <f t="shared" si="8"/>
        <v>#REF!</v>
      </c>
      <c r="AA8" s="107" t="e">
        <f>IF(payesh!#REF!=$F$8,1,IF(payesh!#REF!="کسر شد",-1,0))</f>
        <v>#REF!</v>
      </c>
      <c r="AB8" s="108" t="e">
        <f>IF(payesh!#REF!=$F$8,1,IF(payesh!#REF!="کسر شد",-1,0))</f>
        <v>#REF!</v>
      </c>
      <c r="AC8" s="108">
        <f>IF(payesh!E149=$F$8,1,IF(payesh!E149="کسر شد",-1,0))</f>
        <v>0</v>
      </c>
      <c r="AD8" s="108" t="e">
        <f>IF(payesh!#REF!=$F$8,1,IF(payesh!#REF!="کسر شد",-1,0))</f>
        <v>#REF!</v>
      </c>
      <c r="AE8" s="108" t="e">
        <f>IF(payesh!#REF!=$F$8,1,IF(payesh!#REF!="کسر شد",-1,0))</f>
        <v>#REF!</v>
      </c>
      <c r="AF8" s="108" t="e">
        <f>IF(payesh!#REF!=$F$8,1,IF(payesh!#REF!="کسر شد",-1,0))</f>
        <v>#REF!</v>
      </c>
      <c r="AG8" s="108">
        <f>IF(payesh!F149=$F$8,1,IF(payesh!F149="کسر شد",-1,0))</f>
        <v>0</v>
      </c>
      <c r="AH8" s="108" t="e">
        <f>IF(payesh!#REF!=$F$8,1,IF(payesh!#REF!="کسر شد",-1,0))</f>
        <v>#REF!</v>
      </c>
      <c r="AI8" s="108" t="e">
        <f>IF(payesh!#REF!=$F$8,1,IF(payesh!#REF!="کسر شد",-1,0))</f>
        <v>#REF!</v>
      </c>
      <c r="AJ8" s="108" t="e">
        <f>IF(payesh!#REF!=$F$8,1,IF(payesh!#REF!="کسر شد",-1,0))</f>
        <v>#REF!</v>
      </c>
      <c r="AK8" s="108" t="e">
        <f>IF(payesh!#REF!=$F$8,1,IF(payesh!#REF!="کسر شد",-1,0))</f>
        <v>#REF!</v>
      </c>
      <c r="AL8" s="108">
        <f>IF(payesh!G149=$F$8,1,IF(payesh!G149="کسر شد",-1,0))</f>
        <v>0</v>
      </c>
      <c r="AM8" s="108" t="e">
        <f>IF(payesh!#REF!=$F$8,1,IF(payesh!#REF!="کسر شد",-1,0))</f>
        <v>#REF!</v>
      </c>
      <c r="AN8" s="108" t="e">
        <f>IF(payesh!#REF!=$F$8,1,IF(payesh!#REF!="کسر شد",-1,0))</f>
        <v>#REF!</v>
      </c>
      <c r="AO8" s="108" t="e">
        <f>IF(payesh!#REF!=$F$8,1,IF(payesh!#REF!="کسر شد",-1,0))</f>
        <v>#REF!</v>
      </c>
      <c r="AP8" s="108" t="e">
        <f>IF(payesh!#REF!=$F$8,1,IF(payesh!#REF!="کسر شد",-1,0))</f>
        <v>#REF!</v>
      </c>
      <c r="AQ8" s="108">
        <f>IF(payesh!H149=$F$8,1,IF(payesh!H149="کسر شد",-1,0))</f>
        <v>0</v>
      </c>
      <c r="AR8" s="108">
        <f>IF(payesh!I149=$F$8,1,IF(payesh!I149="کسر شد",-1,0))</f>
        <v>0</v>
      </c>
      <c r="AS8" s="108" t="e">
        <f>IF(payesh!#REF!=$F$8,1,IF(payesh!#REF!="کسر شد",-1,0))</f>
        <v>#REF!</v>
      </c>
      <c r="AT8" s="108" t="e">
        <f>IF(payesh!#REF!=$F$8,1,IF(payesh!#REF!="کسر شد",-1,0))</f>
        <v>#REF!</v>
      </c>
      <c r="AU8" s="108" t="e">
        <f>IF(payesh!#REF!=$F$8,1,IF(payesh!#REF!="کسر شد",-1,0))</f>
        <v>#REF!</v>
      </c>
      <c r="AV8" s="108">
        <f>IF(payesh!J149=$F$8,1,IF(payesh!J149="کسر شد",-1,0))</f>
        <v>0</v>
      </c>
      <c r="AW8" s="108" t="e">
        <f>IF(payesh!#REF!=$F$8,1,IF(payesh!#REF!="کسر شد",-1,0))</f>
        <v>#REF!</v>
      </c>
      <c r="AX8" s="108" t="e">
        <f>IF(payesh!#REF!=$F$8,1,IF(payesh!#REF!="کسر شد",-1,0))</f>
        <v>#REF!</v>
      </c>
      <c r="AY8" s="108" t="e">
        <f>IF(payesh!#REF!=$F$8,1,IF(payesh!#REF!="کسر شد",-1,0))</f>
        <v>#REF!</v>
      </c>
      <c r="AZ8" s="108" t="e">
        <f>IF(payesh!#REF!=$F$8,1,IF(payesh!#REF!="کسر شد",-1,0))</f>
        <v>#REF!</v>
      </c>
      <c r="BA8" s="108" t="e">
        <f>IF(payesh!#REF!=$F$8,1,IF(payesh!#REF!="کسر شد",-1,0))</f>
        <v>#REF!</v>
      </c>
      <c r="BB8" s="108">
        <f>IF(payesh!K149=$F$8,1,IF(payesh!K149="کسر شد",-1,0))</f>
        <v>0</v>
      </c>
      <c r="BC8" s="108" t="e">
        <f>IF(payesh!#REF!=$F$8,1,IF(payesh!#REF!="کسر شد",-1,0))</f>
        <v>#REF!</v>
      </c>
      <c r="BD8" s="108" t="e">
        <f>IF(payesh!#REF!=$F$8,1,IF(payesh!#REF!="کسر شد",-1,0))</f>
        <v>#REF!</v>
      </c>
      <c r="BE8" s="108" t="e">
        <f>IF(payesh!#REF!=$F$8,1,IF(payesh!#REF!="کسر شد",-1,0))</f>
        <v>#REF!</v>
      </c>
      <c r="BF8" s="108" t="e">
        <f>IF(payesh!#REF!=$F$8,1,IF(payesh!#REF!="کسر شد",-1,0))</f>
        <v>#REF!</v>
      </c>
      <c r="BG8" s="108" t="e">
        <f>IF(payesh!#REF!=$F$8,1,IF(payesh!#REF!="کسر شد",-1,0))</f>
        <v>#REF!</v>
      </c>
      <c r="BH8" s="108" t="e">
        <f>IF(payesh!#REF!=$F$8,1,IF(payesh!#REF!="کسر شد",-1,0))</f>
        <v>#REF!</v>
      </c>
      <c r="BI8" s="108">
        <f>IF(payesh!L149=$F$8,1,IF(payesh!L149="کسر شد",-1,0))</f>
        <v>0</v>
      </c>
      <c r="BJ8" s="108" t="e">
        <f>IF(payesh!#REF!=$F$8,1,IF(payesh!#REF!="کسر شد",-1,0))</f>
        <v>#REF!</v>
      </c>
      <c r="BK8" s="108" t="e">
        <f>IF(payesh!#REF!=$F$8,1,IF(payesh!#REF!="کسر شد",-1,0))</f>
        <v>#REF!</v>
      </c>
      <c r="BL8" s="108" t="e">
        <f>IF(payesh!#REF!=$F$8,1,IF(payesh!#REF!="کسر شد",-1,0))</f>
        <v>#REF!</v>
      </c>
      <c r="BM8" s="108" t="e">
        <f>IF(payesh!#REF!=$F$8,1,IF(payesh!#REF!="کسر شد",-1,0))</f>
        <v>#REF!</v>
      </c>
      <c r="BN8" s="108" t="e">
        <f>IF(payesh!#REF!=$F$8,1,IF(payesh!#REF!="کسر شد",-1,0))</f>
        <v>#REF!</v>
      </c>
      <c r="BO8" s="108" t="e">
        <f>IF(payesh!#REF!=$F$8,1,IF(payesh!#REF!="کسر شد",-1,0))</f>
        <v>#REF!</v>
      </c>
      <c r="BP8" s="108" t="e">
        <f>IF(payesh!#REF!=$F$8,1,IF(payesh!#REF!="کسر شد",-1,0))</f>
        <v>#REF!</v>
      </c>
      <c r="BQ8" s="108">
        <f>IF(payesh!M149=$F$8,1,IF(payesh!M149="کسر شد",-1,0))</f>
        <v>0</v>
      </c>
      <c r="BR8" s="108" t="e">
        <f>IF(payesh!#REF!=$F$8,1,IF(payesh!#REF!="کسر شد",-1,0))</f>
        <v>#REF!</v>
      </c>
      <c r="BS8" s="108" t="e">
        <f>IF(payesh!#REF!=$F$8,1,IF(payesh!#REF!="کسر شد",-1,0))</f>
        <v>#REF!</v>
      </c>
      <c r="BT8" s="108" t="e">
        <f>IF(payesh!#REF!=$F$8,1,IF(payesh!#REF!="کسر شد",-1,0))</f>
        <v>#REF!</v>
      </c>
      <c r="BU8" s="108" t="e">
        <f>IF(payesh!#REF!=$F$8,1,IF(payesh!#REF!="کسر شد",-1,0))</f>
        <v>#REF!</v>
      </c>
      <c r="BV8" s="108" t="e">
        <f>IF(payesh!#REF!=$F$8,1,IF(payesh!#REF!="کسر شد",-1,0))</f>
        <v>#REF!</v>
      </c>
      <c r="BW8" s="108" t="e">
        <f>IF(payesh!#REF!=$F$8,1,IF(payesh!#REF!="کسر شد",-1,0))</f>
        <v>#REF!</v>
      </c>
      <c r="BX8" s="108" t="e">
        <f>IF(payesh!#REF!=$F$8,1,IF(payesh!#REF!="کسر شد",-1,0))</f>
        <v>#REF!</v>
      </c>
      <c r="BY8" s="108">
        <f>IF(payesh!N149=$F$8,1,IF(payesh!N149="کسر شد",-1,0))</f>
        <v>0</v>
      </c>
      <c r="BZ8" s="108">
        <f>IF(payesh!O149=$F$8,1,IF(payesh!O149="کسر شد",-1,0))</f>
        <v>0</v>
      </c>
      <c r="CA8" s="108" t="e">
        <f>IF(payesh!#REF!=$F$8,1,IF(payesh!#REF!="کسر شد",-1,0))</f>
        <v>#REF!</v>
      </c>
      <c r="CB8" s="108" t="e">
        <f>IF(payesh!#REF!=$F$8,1,IF(payesh!#REF!="کسر شد",-1,0))</f>
        <v>#REF!</v>
      </c>
      <c r="CC8" s="108" t="e">
        <f>IF(payesh!#REF!=$F$8,1,IF(payesh!#REF!="کسر شد",-1,0))</f>
        <v>#REF!</v>
      </c>
      <c r="CD8" s="108" t="e">
        <f>IF(payesh!#REF!=$F$8,1,IF(payesh!#REF!="کسر شد",-1,0))</f>
        <v>#REF!</v>
      </c>
      <c r="CE8" s="108" t="e">
        <f>IF(payesh!#REF!=$F$8,1,IF(payesh!#REF!="کسر شد",-1,0))</f>
        <v>#REF!</v>
      </c>
      <c r="CF8" s="108" t="e">
        <f>IF(payesh!#REF!=$F$8,1,IF(payesh!#REF!="کسر شد",-1,0))</f>
        <v>#REF!</v>
      </c>
      <c r="CG8" s="108" t="e">
        <f>IF(payesh!#REF!=$F$8,1,IF(payesh!#REF!="کسر شد",-1,0))</f>
        <v>#REF!</v>
      </c>
      <c r="CH8" s="108">
        <f>IF(payesh!P149=$F$8,1,IF(payesh!P149="کسر شد",-1,0))</f>
        <v>0</v>
      </c>
      <c r="CI8" s="108">
        <f>IF(payesh!Q149=$F$8,1,IF(payesh!Q149="کسر شد",-1,0))</f>
        <v>0</v>
      </c>
      <c r="CJ8" s="108">
        <f>IF(payesh!R149=$F$8,1,IF(payesh!R149="کسر شد",-1,0))</f>
        <v>0</v>
      </c>
      <c r="CK8" s="108">
        <f>IF(payesh!S149=$F$8,1,IF(payesh!S149="کسر شد",-1,0))</f>
        <v>0</v>
      </c>
      <c r="CL8" s="108">
        <f>IF(payesh!T149=$F$8,1,IF(payesh!T149="کسر شد",-1,0))</f>
        <v>0</v>
      </c>
      <c r="CM8" s="108">
        <f>IF(payesh!U149=$F$8,1,IF(payesh!U149="کسر شد",-1,0))</f>
        <v>0</v>
      </c>
      <c r="CN8" s="108">
        <f>IF(payesh!V149=$F$8,1,IF(payesh!V149="کسر شد",-1,0))</f>
        <v>0</v>
      </c>
      <c r="CO8" s="108">
        <f>IF(payesh!W149=$F$8,1,IF(payesh!W149="کسر شد",-1,0))</f>
        <v>0</v>
      </c>
      <c r="CP8" s="108">
        <f>IF(payesh!X149=$F$8,1,IF(payesh!X149="کسر شد",-1,0))</f>
        <v>0</v>
      </c>
      <c r="CQ8" s="108">
        <f>IF(payesh!Y149=$F$8,1,IF(payesh!Y149="کسر شد",-1,0))</f>
        <v>0</v>
      </c>
      <c r="CR8" s="108">
        <f>IF(payesh!Z149=$F$8,1,IF(payesh!Z149="کسر شد",-1,0))</f>
        <v>0</v>
      </c>
      <c r="CS8" s="108">
        <f>IF(payesh!AA149=$F$8,1,IF(payesh!AA149="کسر شد",-1,0))</f>
        <v>0</v>
      </c>
      <c r="CT8" s="108">
        <f>IF(payesh!AB149=$F$8,1,IF(payesh!AB149="کسر شد",-1,0))</f>
        <v>0</v>
      </c>
      <c r="CU8" s="108">
        <f>IF(payesh!AC149=$F$8,1,IF(payesh!AC149="کسر شد",-1,0))</f>
        <v>0</v>
      </c>
      <c r="CV8" s="108">
        <f>IF(payesh!AD149=$F$8,1,IF(payesh!AD149="کسر شد",-1,0))</f>
        <v>0</v>
      </c>
      <c r="CW8" s="108">
        <f>IF(payesh!AE149=$F$8,1,IF(payesh!AE149="کسر شد",-1,0))</f>
        <v>0</v>
      </c>
      <c r="CX8" s="108">
        <f>IF(payesh!AF149=$F$8,1,IF(payesh!AF149="کسر شد",-1,0))</f>
        <v>0</v>
      </c>
      <c r="CY8" s="108">
        <f>IF(payesh!AG149=$F$8,1,IF(payesh!AG149="کسر شد",-1,0))</f>
        <v>0</v>
      </c>
      <c r="CZ8" s="108">
        <f>IF(payesh!AH149=$F$8,1,IF(payesh!AH149="کسر شد",-1,0))</f>
        <v>0</v>
      </c>
      <c r="DA8" s="108">
        <f>IF(payesh!AI149=$F$8,1,IF(payesh!AI149="کسر شد",-1,0))</f>
        <v>0</v>
      </c>
      <c r="DB8" s="108">
        <f>IF(payesh!AJ149=$F$8,1,IF(payesh!AJ149="کسر شد",-1,0))</f>
        <v>0</v>
      </c>
    </row>
    <row r="9" spans="3:106" ht="32.25" customHeight="1" x14ac:dyDescent="0.25">
      <c r="C9" s="84">
        <v>4</v>
      </c>
      <c r="D9" s="85" t="s">
        <v>272</v>
      </c>
      <c r="E9" s="85" t="s">
        <v>273</v>
      </c>
      <c r="F9" s="122" t="s">
        <v>286</v>
      </c>
      <c r="G9" s="99">
        <v>0.2</v>
      </c>
      <c r="H9" s="86">
        <f t="shared" si="3"/>
        <v>1400000</v>
      </c>
      <c r="I9" s="86">
        <f t="shared" si="9"/>
        <v>500000.00400000002</v>
      </c>
      <c r="J9" s="86">
        <f t="shared" si="4"/>
        <v>479999.99599999998</v>
      </c>
      <c r="K9" s="86">
        <f t="shared" si="0"/>
        <v>420000</v>
      </c>
      <c r="L9" s="97">
        <f>L12*G9</f>
        <v>2800000</v>
      </c>
      <c r="M9" s="126" t="e">
        <f t="shared" si="1"/>
        <v>#REF!</v>
      </c>
      <c r="N9" s="124" t="e">
        <f>$M$9*H9</f>
        <v>#REF!</v>
      </c>
      <c r="O9" s="89" t="e">
        <f t="shared" ref="O9:Q9" si="12">$M$9*I9</f>
        <v>#REF!</v>
      </c>
      <c r="P9" s="89" t="e">
        <f t="shared" si="12"/>
        <v>#REF!</v>
      </c>
      <c r="Q9" s="89" t="e">
        <f t="shared" si="12"/>
        <v>#REF!</v>
      </c>
      <c r="R9" s="90" t="e">
        <f t="shared" si="6"/>
        <v>#REF!</v>
      </c>
      <c r="S9" s="129">
        <v>0.2</v>
      </c>
      <c r="T9" s="127">
        <f t="shared" si="11"/>
        <v>420000</v>
      </c>
      <c r="U9" s="94">
        <f t="shared" si="7"/>
        <v>140000</v>
      </c>
      <c r="V9" s="95">
        <f>V12*S9</f>
        <v>560000</v>
      </c>
      <c r="W9" s="154" t="e">
        <f t="shared" si="2"/>
        <v>#REF!</v>
      </c>
      <c r="X9" s="152" t="e">
        <f>$W$9*T9</f>
        <v>#REF!</v>
      </c>
      <c r="Y9" s="136" t="e">
        <f>$W$9*U9</f>
        <v>#REF!</v>
      </c>
      <c r="Z9" s="140" t="e">
        <f t="shared" si="8"/>
        <v>#REF!</v>
      </c>
      <c r="AA9" s="107" t="e">
        <f>IF(payesh!#REF!=$F$9,1,IF(payesh!#REF!="کسر شد",-1,0))</f>
        <v>#REF!</v>
      </c>
      <c r="AB9" s="108" t="e">
        <f>IF(payesh!#REF!=$F$9,1,IF(payesh!#REF!="کسر شد",-1,0))</f>
        <v>#REF!</v>
      </c>
      <c r="AC9" s="108">
        <f>IF(payesh!E150=$F$9,1,IF(payesh!E150="کسر شد",-1,0))</f>
        <v>0</v>
      </c>
      <c r="AD9" s="108" t="e">
        <f>IF(payesh!#REF!=$F$9,1,IF(payesh!#REF!="کسر شد",-1,0))</f>
        <v>#REF!</v>
      </c>
      <c r="AE9" s="108" t="e">
        <f>IF(payesh!#REF!=$F$9,1,IF(payesh!#REF!="کسر شد",-1,0))</f>
        <v>#REF!</v>
      </c>
      <c r="AF9" s="108" t="e">
        <f>IF(payesh!#REF!=$F$9,1,IF(payesh!#REF!="کسر شد",-1,0))</f>
        <v>#REF!</v>
      </c>
      <c r="AG9" s="108">
        <f>IF(payesh!F150=$F$9,1,IF(payesh!F150="کسر شد",-1,0))</f>
        <v>0</v>
      </c>
      <c r="AH9" s="108" t="e">
        <f>IF(payesh!#REF!=$F$9,1,IF(payesh!#REF!="کسر شد",-1,0))</f>
        <v>#REF!</v>
      </c>
      <c r="AI9" s="108" t="e">
        <f>IF(payesh!#REF!=$F$9,1,IF(payesh!#REF!="کسر شد",-1,0))</f>
        <v>#REF!</v>
      </c>
      <c r="AJ9" s="108" t="e">
        <f>IF(payesh!#REF!=$F$9,1,IF(payesh!#REF!="کسر شد",-1,0))</f>
        <v>#REF!</v>
      </c>
      <c r="AK9" s="108" t="e">
        <f>IF(payesh!#REF!=$F$9,1,IF(payesh!#REF!="کسر شد",-1,0))</f>
        <v>#REF!</v>
      </c>
      <c r="AL9" s="108">
        <f>IF(payesh!G150=$F$9,1,IF(payesh!G150="کسر شد",-1,0))</f>
        <v>0</v>
      </c>
      <c r="AM9" s="108" t="e">
        <f>IF(payesh!#REF!=$F$9,1,IF(payesh!#REF!="کسر شد",-1,0))</f>
        <v>#REF!</v>
      </c>
      <c r="AN9" s="108" t="e">
        <f>IF(payesh!#REF!=$F$9,1,IF(payesh!#REF!="کسر شد",-1,0))</f>
        <v>#REF!</v>
      </c>
      <c r="AO9" s="108" t="e">
        <f>IF(payesh!#REF!=$F$9,1,IF(payesh!#REF!="کسر شد",-1,0))</f>
        <v>#REF!</v>
      </c>
      <c r="AP9" s="108" t="e">
        <f>IF(payesh!#REF!=$F$9,1,IF(payesh!#REF!="کسر شد",-1,0))</f>
        <v>#REF!</v>
      </c>
      <c r="AQ9" s="108">
        <f>IF(payesh!H150=$F$9,1,IF(payesh!H150="کسر شد",-1,0))</f>
        <v>0</v>
      </c>
      <c r="AR9" s="108">
        <f>IF(payesh!I150=$F$9,1,IF(payesh!I150="کسر شد",-1,0))</f>
        <v>0</v>
      </c>
      <c r="AS9" s="108" t="e">
        <f>IF(payesh!#REF!=$F$9,1,IF(payesh!#REF!="کسر شد",-1,0))</f>
        <v>#REF!</v>
      </c>
      <c r="AT9" s="108" t="e">
        <f>IF(payesh!#REF!=$F$9,1,IF(payesh!#REF!="کسر شد",-1,0))</f>
        <v>#REF!</v>
      </c>
      <c r="AU9" s="108" t="e">
        <f>IF(payesh!#REF!=$F$9,1,IF(payesh!#REF!="کسر شد",-1,0))</f>
        <v>#REF!</v>
      </c>
      <c r="AV9" s="108">
        <f>IF(payesh!J150=$F$9,1,IF(payesh!J150="کسر شد",-1,0))</f>
        <v>0</v>
      </c>
      <c r="AW9" s="108" t="e">
        <f>IF(payesh!#REF!=$F$9,1,IF(payesh!#REF!="کسر شد",-1,0))</f>
        <v>#REF!</v>
      </c>
      <c r="AX9" s="108" t="e">
        <f>IF(payesh!#REF!=$F$9,1,IF(payesh!#REF!="کسر شد",-1,0))</f>
        <v>#REF!</v>
      </c>
      <c r="AY9" s="108" t="e">
        <f>IF(payesh!#REF!=$F$9,1,IF(payesh!#REF!="کسر شد",-1,0))</f>
        <v>#REF!</v>
      </c>
      <c r="AZ9" s="108" t="e">
        <f>IF(payesh!#REF!=$F$9,1,IF(payesh!#REF!="کسر شد",-1,0))</f>
        <v>#REF!</v>
      </c>
      <c r="BA9" s="108" t="e">
        <f>IF(payesh!#REF!=$F$9,1,IF(payesh!#REF!="کسر شد",-1,0))</f>
        <v>#REF!</v>
      </c>
      <c r="BB9" s="108">
        <f>IF(payesh!K150=$F$9,1,IF(payesh!K150="کسر شد",-1,0))</f>
        <v>0</v>
      </c>
      <c r="BC9" s="108" t="e">
        <f>IF(payesh!#REF!=$F$9,1,IF(payesh!#REF!="کسر شد",-1,0))</f>
        <v>#REF!</v>
      </c>
      <c r="BD9" s="108" t="e">
        <f>IF(payesh!#REF!=$F$9,1,IF(payesh!#REF!="کسر شد",-1,0))</f>
        <v>#REF!</v>
      </c>
      <c r="BE9" s="108" t="e">
        <f>IF(payesh!#REF!=$F$9,1,IF(payesh!#REF!="کسر شد",-1,0))</f>
        <v>#REF!</v>
      </c>
      <c r="BF9" s="108" t="e">
        <f>IF(payesh!#REF!=$F$9,1,IF(payesh!#REF!="کسر شد",-1,0))</f>
        <v>#REF!</v>
      </c>
      <c r="BG9" s="108" t="e">
        <f>IF(payesh!#REF!=$F$9,1,IF(payesh!#REF!="کسر شد",-1,0))</f>
        <v>#REF!</v>
      </c>
      <c r="BH9" s="108" t="e">
        <f>IF(payesh!#REF!=$F$9,1,IF(payesh!#REF!="کسر شد",-1,0))</f>
        <v>#REF!</v>
      </c>
      <c r="BI9" s="108">
        <f>IF(payesh!L150=$F$9,1,IF(payesh!L150="کسر شد",-1,0))</f>
        <v>0</v>
      </c>
      <c r="BJ9" s="108" t="e">
        <f>IF(payesh!#REF!=$F$9,1,IF(payesh!#REF!="کسر شد",-1,0))</f>
        <v>#REF!</v>
      </c>
      <c r="BK9" s="108" t="e">
        <f>IF(payesh!#REF!=$F$9,1,IF(payesh!#REF!="کسر شد",-1,0))</f>
        <v>#REF!</v>
      </c>
      <c r="BL9" s="108" t="e">
        <f>IF(payesh!#REF!=$F$9,1,IF(payesh!#REF!="کسر شد",-1,0))</f>
        <v>#REF!</v>
      </c>
      <c r="BM9" s="108" t="e">
        <f>IF(payesh!#REF!=$F$9,1,IF(payesh!#REF!="کسر شد",-1,0))</f>
        <v>#REF!</v>
      </c>
      <c r="BN9" s="108" t="e">
        <f>IF(payesh!#REF!=$F$9,1,IF(payesh!#REF!="کسر شد",-1,0))</f>
        <v>#REF!</v>
      </c>
      <c r="BO9" s="108" t="e">
        <f>IF(payesh!#REF!=$F$9,1,IF(payesh!#REF!="کسر شد",-1,0))</f>
        <v>#REF!</v>
      </c>
      <c r="BP9" s="108" t="e">
        <f>IF(payesh!#REF!=$F$9,1,IF(payesh!#REF!="کسر شد",-1,0))</f>
        <v>#REF!</v>
      </c>
      <c r="BQ9" s="108">
        <f>IF(payesh!M150=$F$9,1,IF(payesh!M150="کسر شد",-1,0))</f>
        <v>0</v>
      </c>
      <c r="BR9" s="108" t="e">
        <f>IF(payesh!#REF!=$F$9,1,IF(payesh!#REF!="کسر شد",-1,0))</f>
        <v>#REF!</v>
      </c>
      <c r="BS9" s="108" t="e">
        <f>IF(payesh!#REF!=$F$9,1,IF(payesh!#REF!="کسر شد",-1,0))</f>
        <v>#REF!</v>
      </c>
      <c r="BT9" s="108" t="e">
        <f>IF(payesh!#REF!=$F$9,1,IF(payesh!#REF!="کسر شد",-1,0))</f>
        <v>#REF!</v>
      </c>
      <c r="BU9" s="108" t="e">
        <f>IF(payesh!#REF!=$F$9,1,IF(payesh!#REF!="کسر شد",-1,0))</f>
        <v>#REF!</v>
      </c>
      <c r="BV9" s="108" t="e">
        <f>IF(payesh!#REF!=$F$9,1,IF(payesh!#REF!="کسر شد",-1,0))</f>
        <v>#REF!</v>
      </c>
      <c r="BW9" s="108" t="e">
        <f>IF(payesh!#REF!=$F$9,1,IF(payesh!#REF!="کسر شد",-1,0))</f>
        <v>#REF!</v>
      </c>
      <c r="BX9" s="108" t="e">
        <f>IF(payesh!#REF!=$F$9,1,IF(payesh!#REF!="کسر شد",-1,0))</f>
        <v>#REF!</v>
      </c>
      <c r="BY9" s="108">
        <f>IF(payesh!N150=$F$9,1,IF(payesh!N150="کسر شد",-1,0))</f>
        <v>0</v>
      </c>
      <c r="BZ9" s="108">
        <f>IF(payesh!O150=$F$9,1,IF(payesh!O150="کسر شد",-1,0))</f>
        <v>0</v>
      </c>
      <c r="CA9" s="108" t="e">
        <f>IF(payesh!#REF!=$F$9,1,IF(payesh!#REF!="کسر شد",-1,0))</f>
        <v>#REF!</v>
      </c>
      <c r="CB9" s="108" t="e">
        <f>IF(payesh!#REF!=$F$9,1,IF(payesh!#REF!="کسر شد",-1,0))</f>
        <v>#REF!</v>
      </c>
      <c r="CC9" s="108" t="e">
        <f>IF(payesh!#REF!=$F$9,1,IF(payesh!#REF!="کسر شد",-1,0))</f>
        <v>#REF!</v>
      </c>
      <c r="CD9" s="108" t="e">
        <f>IF(payesh!#REF!=$F$9,1,IF(payesh!#REF!="کسر شد",-1,0))</f>
        <v>#REF!</v>
      </c>
      <c r="CE9" s="108" t="e">
        <f>IF(payesh!#REF!=$F$9,1,IF(payesh!#REF!="کسر شد",-1,0))</f>
        <v>#REF!</v>
      </c>
      <c r="CF9" s="108" t="e">
        <f>IF(payesh!#REF!=$F$9,1,IF(payesh!#REF!="کسر شد",-1,0))</f>
        <v>#REF!</v>
      </c>
      <c r="CG9" s="108" t="e">
        <f>IF(payesh!#REF!=$F$9,1,IF(payesh!#REF!="کسر شد",-1,0))</f>
        <v>#REF!</v>
      </c>
      <c r="CH9" s="108">
        <f>IF(payesh!P150=$F$9,1,IF(payesh!P150="کسر شد",-1,0))</f>
        <v>0</v>
      </c>
      <c r="CI9" s="108">
        <f>IF(payesh!Q150=$F$9,1,IF(payesh!Q150="کسر شد",-1,0))</f>
        <v>0</v>
      </c>
      <c r="CJ9" s="108">
        <f>IF(payesh!R150=$F$9,1,IF(payesh!R150="کسر شد",-1,0))</f>
        <v>0</v>
      </c>
      <c r="CK9" s="108">
        <f>IF(payesh!S150=$F$9,1,IF(payesh!S150="کسر شد",-1,0))</f>
        <v>0</v>
      </c>
      <c r="CL9" s="108">
        <f>IF(payesh!T150=$F$9,1,IF(payesh!T150="کسر شد",-1,0))</f>
        <v>0</v>
      </c>
      <c r="CM9" s="108">
        <f>IF(payesh!U150=$F$9,1,IF(payesh!U150="کسر شد",-1,0))</f>
        <v>0</v>
      </c>
      <c r="CN9" s="108">
        <f>IF(payesh!V150=$F$9,1,IF(payesh!V150="کسر شد",-1,0))</f>
        <v>0</v>
      </c>
      <c r="CO9" s="108">
        <f>IF(payesh!W150=$F$9,1,IF(payesh!W150="کسر شد",-1,0))</f>
        <v>0</v>
      </c>
      <c r="CP9" s="108">
        <f>IF(payesh!X150=$F$9,1,IF(payesh!X150="کسر شد",-1,0))</f>
        <v>0</v>
      </c>
      <c r="CQ9" s="108">
        <f>IF(payesh!Y150=$F$9,1,IF(payesh!Y150="کسر شد",-1,0))</f>
        <v>0</v>
      </c>
      <c r="CR9" s="108">
        <f>IF(payesh!Z150=$F$9,1,IF(payesh!Z150="کسر شد",-1,0))</f>
        <v>0</v>
      </c>
      <c r="CS9" s="108">
        <f>IF(payesh!AA150=$F$9,1,IF(payesh!AA150="کسر شد",-1,0))</f>
        <v>0</v>
      </c>
      <c r="CT9" s="108">
        <f>IF(payesh!AB150=$F$9,1,IF(payesh!AB150="کسر شد",-1,0))</f>
        <v>0</v>
      </c>
      <c r="CU9" s="108">
        <f>IF(payesh!AC150=$F$9,1,IF(payesh!AC150="کسر شد",-1,0))</f>
        <v>0</v>
      </c>
      <c r="CV9" s="108">
        <f>IF(payesh!AD150=$F$9,1,IF(payesh!AD150="کسر شد",-1,0))</f>
        <v>0</v>
      </c>
      <c r="CW9" s="108">
        <f>IF(payesh!AE150=$F$9,1,IF(payesh!AE150="کسر شد",-1,0))</f>
        <v>0</v>
      </c>
      <c r="CX9" s="108">
        <f>IF(payesh!AF150=$F$9,1,IF(payesh!AF150="کسر شد",-1,0))</f>
        <v>0</v>
      </c>
      <c r="CY9" s="108">
        <f>IF(payesh!AG150=$F$9,1,IF(payesh!AG150="کسر شد",-1,0))</f>
        <v>0</v>
      </c>
      <c r="CZ9" s="108">
        <f>IF(payesh!AH150=$F$9,1,IF(payesh!AH150="کسر شد",-1,0))</f>
        <v>0</v>
      </c>
      <c r="DA9" s="108">
        <f>IF(payesh!AI150=$F$9,1,IF(payesh!AI150="کسر شد",-1,0))</f>
        <v>0</v>
      </c>
      <c r="DB9" s="108">
        <f>IF(payesh!AJ150=$F$9,1,IF(payesh!AJ150="کسر شد",-1,0))</f>
        <v>0</v>
      </c>
    </row>
    <row r="10" spans="3:106" ht="44.25" customHeight="1" x14ac:dyDescent="0.25">
      <c r="C10" s="84">
        <v>5</v>
      </c>
      <c r="D10" s="85" t="s">
        <v>274</v>
      </c>
      <c r="E10" s="85" t="s">
        <v>275</v>
      </c>
      <c r="F10" s="122" t="s">
        <v>287</v>
      </c>
      <c r="G10" s="99">
        <v>0.15</v>
      </c>
      <c r="H10" s="86">
        <f t="shared" si="3"/>
        <v>1050000</v>
      </c>
      <c r="I10" s="86">
        <f t="shared" si="9"/>
        <v>375000.00300000003</v>
      </c>
      <c r="J10" s="86">
        <f t="shared" si="4"/>
        <v>359999.99700000003</v>
      </c>
      <c r="K10" s="86">
        <f t="shared" si="0"/>
        <v>315000</v>
      </c>
      <c r="L10" s="97">
        <f>L12*G10</f>
        <v>2100000</v>
      </c>
      <c r="M10" s="126" t="e">
        <f t="shared" si="1"/>
        <v>#REF!</v>
      </c>
      <c r="N10" s="124" t="e">
        <f>$M$10*H10</f>
        <v>#REF!</v>
      </c>
      <c r="O10" s="89" t="e">
        <f t="shared" ref="O10:Q10" si="13">$M$10*I10</f>
        <v>#REF!</v>
      </c>
      <c r="P10" s="89" t="e">
        <f t="shared" si="13"/>
        <v>#REF!</v>
      </c>
      <c r="Q10" s="89" t="e">
        <f t="shared" si="13"/>
        <v>#REF!</v>
      </c>
      <c r="R10" s="90" t="e">
        <f t="shared" si="6"/>
        <v>#REF!</v>
      </c>
      <c r="S10" s="129">
        <v>0.15</v>
      </c>
      <c r="T10" s="127">
        <f t="shared" si="11"/>
        <v>315000</v>
      </c>
      <c r="U10" s="94">
        <f t="shared" si="7"/>
        <v>105000</v>
      </c>
      <c r="V10" s="95">
        <f>V12*S10</f>
        <v>420000</v>
      </c>
      <c r="W10" s="154" t="e">
        <f t="shared" si="2"/>
        <v>#REF!</v>
      </c>
      <c r="X10" s="152" t="e">
        <f>$W$10*T10</f>
        <v>#REF!</v>
      </c>
      <c r="Y10" s="136" t="e">
        <f>$W$10*U10</f>
        <v>#REF!</v>
      </c>
      <c r="Z10" s="140" t="e">
        <f t="shared" si="8"/>
        <v>#REF!</v>
      </c>
      <c r="AA10" s="107" t="e">
        <f>IF(payesh!#REF!=$F$10,1,IF(payesh!#REF!="کسر شد",-1,0))</f>
        <v>#REF!</v>
      </c>
      <c r="AB10" s="108" t="e">
        <f>IF(payesh!#REF!=$F$10,1,IF(payesh!#REF!="کسر شد",-1,0))</f>
        <v>#REF!</v>
      </c>
      <c r="AC10" s="108">
        <f>IF(payesh!E151=$F$10,1,IF(payesh!E151="کسر شد",-1,0))</f>
        <v>0</v>
      </c>
      <c r="AD10" s="108" t="e">
        <f>IF(payesh!#REF!=$F$10,1,IF(payesh!#REF!="کسر شد",-1,0))</f>
        <v>#REF!</v>
      </c>
      <c r="AE10" s="108" t="e">
        <f>IF(payesh!#REF!=$F$10,1,IF(payesh!#REF!="کسر شد",-1,0))</f>
        <v>#REF!</v>
      </c>
      <c r="AF10" s="108" t="e">
        <f>IF(payesh!#REF!=$F$10,1,IF(payesh!#REF!="کسر شد",-1,0))</f>
        <v>#REF!</v>
      </c>
      <c r="AG10" s="108">
        <f>IF(payesh!F151=$F$10,1,IF(payesh!F151="کسر شد",-1,0))</f>
        <v>0</v>
      </c>
      <c r="AH10" s="108" t="e">
        <f>IF(payesh!#REF!=$F$10,1,IF(payesh!#REF!="کسر شد",-1,0))</f>
        <v>#REF!</v>
      </c>
      <c r="AI10" s="108" t="e">
        <f>IF(payesh!#REF!=$F$10,1,IF(payesh!#REF!="کسر شد",-1,0))</f>
        <v>#REF!</v>
      </c>
      <c r="AJ10" s="108" t="e">
        <f>IF(payesh!#REF!=$F$10,1,IF(payesh!#REF!="کسر شد",-1,0))</f>
        <v>#REF!</v>
      </c>
      <c r="AK10" s="108" t="e">
        <f>IF(payesh!#REF!=$F$10,1,IF(payesh!#REF!="کسر شد",-1,0))</f>
        <v>#REF!</v>
      </c>
      <c r="AL10" s="108">
        <f>IF(payesh!G151=$F$10,1,IF(payesh!G151="کسر شد",-1,0))</f>
        <v>0</v>
      </c>
      <c r="AM10" s="108" t="e">
        <f>IF(payesh!#REF!=$F$10,1,IF(payesh!#REF!="کسر شد",-1,0))</f>
        <v>#REF!</v>
      </c>
      <c r="AN10" s="108" t="e">
        <f>IF(payesh!#REF!=$F$10,1,IF(payesh!#REF!="کسر شد",-1,0))</f>
        <v>#REF!</v>
      </c>
      <c r="AO10" s="108" t="e">
        <f>IF(payesh!#REF!=$F$10,1,IF(payesh!#REF!="کسر شد",-1,0))</f>
        <v>#REF!</v>
      </c>
      <c r="AP10" s="108" t="e">
        <f>IF(payesh!#REF!=$F$10,1,IF(payesh!#REF!="کسر شد",-1,0))</f>
        <v>#REF!</v>
      </c>
      <c r="AQ10" s="108">
        <f>IF(payesh!H151=$F$10,1,IF(payesh!H151="کسر شد",-1,0))</f>
        <v>0</v>
      </c>
      <c r="AR10" s="108">
        <f>IF(payesh!I151=$F$10,1,IF(payesh!I151="کسر شد",-1,0))</f>
        <v>0</v>
      </c>
      <c r="AS10" s="108" t="e">
        <f>IF(payesh!#REF!=$F$10,1,IF(payesh!#REF!="کسر شد",-1,0))</f>
        <v>#REF!</v>
      </c>
      <c r="AT10" s="108" t="e">
        <f>IF(payesh!#REF!=$F$10,1,IF(payesh!#REF!="کسر شد",-1,0))</f>
        <v>#REF!</v>
      </c>
      <c r="AU10" s="108" t="e">
        <f>IF(payesh!#REF!=$F$10,1,IF(payesh!#REF!="کسر شد",-1,0))</f>
        <v>#REF!</v>
      </c>
      <c r="AV10" s="108">
        <f>IF(payesh!J151=$F$10,1,IF(payesh!J151="کسر شد",-1,0))</f>
        <v>0</v>
      </c>
      <c r="AW10" s="108" t="e">
        <f>IF(payesh!#REF!=$F$10,1,IF(payesh!#REF!="کسر شد",-1,0))</f>
        <v>#REF!</v>
      </c>
      <c r="AX10" s="108" t="e">
        <f>IF(payesh!#REF!=$F$10,1,IF(payesh!#REF!="کسر شد",-1,0))</f>
        <v>#REF!</v>
      </c>
      <c r="AY10" s="108" t="e">
        <f>IF(payesh!#REF!=$F$10,1,IF(payesh!#REF!="کسر شد",-1,0))</f>
        <v>#REF!</v>
      </c>
      <c r="AZ10" s="108" t="e">
        <f>IF(payesh!#REF!=$F$10,1,IF(payesh!#REF!="کسر شد",-1,0))</f>
        <v>#REF!</v>
      </c>
      <c r="BA10" s="108" t="e">
        <f>IF(payesh!#REF!=$F$10,1,IF(payesh!#REF!="کسر شد",-1,0))</f>
        <v>#REF!</v>
      </c>
      <c r="BB10" s="108">
        <f>IF(payesh!K151=$F$10,1,IF(payesh!K151="کسر شد",-1,0))</f>
        <v>0</v>
      </c>
      <c r="BC10" s="108" t="e">
        <f>IF(payesh!#REF!=$F$10,1,IF(payesh!#REF!="کسر شد",-1,0))</f>
        <v>#REF!</v>
      </c>
      <c r="BD10" s="108" t="e">
        <f>IF(payesh!#REF!=$F$10,1,IF(payesh!#REF!="کسر شد",-1,0))</f>
        <v>#REF!</v>
      </c>
      <c r="BE10" s="108" t="e">
        <f>IF(payesh!#REF!=$F$10,1,IF(payesh!#REF!="کسر شد",-1,0))</f>
        <v>#REF!</v>
      </c>
      <c r="BF10" s="108" t="e">
        <f>IF(payesh!#REF!=$F$10,1,IF(payesh!#REF!="کسر شد",-1,0))</f>
        <v>#REF!</v>
      </c>
      <c r="BG10" s="108" t="e">
        <f>IF(payesh!#REF!=$F$10,1,IF(payesh!#REF!="کسر شد",-1,0))</f>
        <v>#REF!</v>
      </c>
      <c r="BH10" s="108" t="e">
        <f>IF(payesh!#REF!=$F$10,1,IF(payesh!#REF!="کسر شد",-1,0))</f>
        <v>#REF!</v>
      </c>
      <c r="BI10" s="108">
        <f>IF(payesh!L151=$F$10,1,IF(payesh!L151="کسر شد",-1,0))</f>
        <v>0</v>
      </c>
      <c r="BJ10" s="108" t="e">
        <f>IF(payesh!#REF!=$F$10,1,IF(payesh!#REF!="کسر شد",-1,0))</f>
        <v>#REF!</v>
      </c>
      <c r="BK10" s="108" t="e">
        <f>IF(payesh!#REF!=$F$10,1,IF(payesh!#REF!="کسر شد",-1,0))</f>
        <v>#REF!</v>
      </c>
      <c r="BL10" s="108" t="e">
        <f>IF(payesh!#REF!=$F$10,1,IF(payesh!#REF!="کسر شد",-1,0))</f>
        <v>#REF!</v>
      </c>
      <c r="BM10" s="108" t="e">
        <f>IF(payesh!#REF!=$F$10,1,IF(payesh!#REF!="کسر شد",-1,0))</f>
        <v>#REF!</v>
      </c>
      <c r="BN10" s="108" t="e">
        <f>IF(payesh!#REF!=$F$10,1,IF(payesh!#REF!="کسر شد",-1,0))</f>
        <v>#REF!</v>
      </c>
      <c r="BO10" s="108" t="e">
        <f>IF(payesh!#REF!=$F$10,1,IF(payesh!#REF!="کسر شد",-1,0))</f>
        <v>#REF!</v>
      </c>
      <c r="BP10" s="108" t="e">
        <f>IF(payesh!#REF!=$F$10,1,IF(payesh!#REF!="کسر شد",-1,0))</f>
        <v>#REF!</v>
      </c>
      <c r="BQ10" s="108">
        <f>IF(payesh!M151=$F$10,1,IF(payesh!M151="کسر شد",-1,0))</f>
        <v>0</v>
      </c>
      <c r="BR10" s="108" t="e">
        <f>IF(payesh!#REF!=$F$10,1,IF(payesh!#REF!="کسر شد",-1,0))</f>
        <v>#REF!</v>
      </c>
      <c r="BS10" s="108" t="e">
        <f>IF(payesh!#REF!=$F$10,1,IF(payesh!#REF!="کسر شد",-1,0))</f>
        <v>#REF!</v>
      </c>
      <c r="BT10" s="108" t="e">
        <f>IF(payesh!#REF!=$F$10,1,IF(payesh!#REF!="کسر شد",-1,0))</f>
        <v>#REF!</v>
      </c>
      <c r="BU10" s="108" t="e">
        <f>IF(payesh!#REF!=$F$10,1,IF(payesh!#REF!="کسر شد",-1,0))</f>
        <v>#REF!</v>
      </c>
      <c r="BV10" s="108" t="e">
        <f>IF(payesh!#REF!=$F$10,1,IF(payesh!#REF!="کسر شد",-1,0))</f>
        <v>#REF!</v>
      </c>
      <c r="BW10" s="108" t="e">
        <f>IF(payesh!#REF!=$F$10,1,IF(payesh!#REF!="کسر شد",-1,0))</f>
        <v>#REF!</v>
      </c>
      <c r="BX10" s="108" t="e">
        <f>IF(payesh!#REF!=$F$10,1,IF(payesh!#REF!="کسر شد",-1,0))</f>
        <v>#REF!</v>
      </c>
      <c r="BY10" s="108">
        <f>IF(payesh!N151=$F$10,1,IF(payesh!N151="کسر شد",-1,0))</f>
        <v>0</v>
      </c>
      <c r="BZ10" s="108">
        <f>IF(payesh!O151=$F$10,1,IF(payesh!O151="کسر شد",-1,0))</f>
        <v>0</v>
      </c>
      <c r="CA10" s="108" t="e">
        <f>IF(payesh!#REF!=$F$10,1,IF(payesh!#REF!="کسر شد",-1,0))</f>
        <v>#REF!</v>
      </c>
      <c r="CB10" s="108" t="e">
        <f>IF(payesh!#REF!=$F$10,1,IF(payesh!#REF!="کسر شد",-1,0))</f>
        <v>#REF!</v>
      </c>
      <c r="CC10" s="108" t="e">
        <f>IF(payesh!#REF!=$F$10,1,IF(payesh!#REF!="کسر شد",-1,0))</f>
        <v>#REF!</v>
      </c>
      <c r="CD10" s="108" t="e">
        <f>IF(payesh!#REF!=$F$10,1,IF(payesh!#REF!="کسر شد",-1,0))</f>
        <v>#REF!</v>
      </c>
      <c r="CE10" s="108" t="e">
        <f>IF(payesh!#REF!=$F$10,1,IF(payesh!#REF!="کسر شد",-1,0))</f>
        <v>#REF!</v>
      </c>
      <c r="CF10" s="108" t="e">
        <f>IF(payesh!#REF!=$F$10,1,IF(payesh!#REF!="کسر شد",-1,0))</f>
        <v>#REF!</v>
      </c>
      <c r="CG10" s="108" t="e">
        <f>IF(payesh!#REF!=$F$10,1,IF(payesh!#REF!="کسر شد",-1,0))</f>
        <v>#REF!</v>
      </c>
      <c r="CH10" s="108">
        <f>IF(payesh!P151=$F$10,1,IF(payesh!P151="کسر شد",-1,0))</f>
        <v>0</v>
      </c>
      <c r="CI10" s="108">
        <f>IF(payesh!Q151=$F$10,1,IF(payesh!Q151="کسر شد",-1,0))</f>
        <v>0</v>
      </c>
      <c r="CJ10" s="108">
        <f>IF(payesh!R151=$F$10,1,IF(payesh!R151="کسر شد",-1,0))</f>
        <v>0</v>
      </c>
      <c r="CK10" s="108">
        <f>IF(payesh!S151=$F$10,1,IF(payesh!S151="کسر شد",-1,0))</f>
        <v>0</v>
      </c>
      <c r="CL10" s="108">
        <f>IF(payesh!T151=$F$10,1,IF(payesh!T151="کسر شد",-1,0))</f>
        <v>0</v>
      </c>
      <c r="CM10" s="108">
        <f>IF(payesh!U151=$F$10,1,IF(payesh!U151="کسر شد",-1,0))</f>
        <v>0</v>
      </c>
      <c r="CN10" s="108">
        <f>IF(payesh!V151=$F$10,1,IF(payesh!V151="کسر شد",-1,0))</f>
        <v>0</v>
      </c>
      <c r="CO10" s="108">
        <f>IF(payesh!W151=$F$10,1,IF(payesh!W151="کسر شد",-1,0))</f>
        <v>0</v>
      </c>
      <c r="CP10" s="108">
        <f>IF(payesh!X151=$F$10,1,IF(payesh!X151="کسر شد",-1,0))</f>
        <v>0</v>
      </c>
      <c r="CQ10" s="108">
        <f>IF(payesh!Y151=$F$10,1,IF(payesh!Y151="کسر شد",-1,0))</f>
        <v>0</v>
      </c>
      <c r="CR10" s="108">
        <f>IF(payesh!Z151=$F$10,1,IF(payesh!Z151="کسر شد",-1,0))</f>
        <v>0</v>
      </c>
      <c r="CS10" s="108">
        <f>IF(payesh!AA151=$F$10,1,IF(payesh!AA151="کسر شد",-1,0))</f>
        <v>0</v>
      </c>
      <c r="CT10" s="108">
        <f>IF(payesh!AB151=$F$10,1,IF(payesh!AB151="کسر شد",-1,0))</f>
        <v>0</v>
      </c>
      <c r="CU10" s="108">
        <f>IF(payesh!AC151=$F$10,1,IF(payesh!AC151="کسر شد",-1,0))</f>
        <v>0</v>
      </c>
      <c r="CV10" s="108">
        <f>IF(payesh!AD151=$F$10,1,IF(payesh!AD151="کسر شد",-1,0))</f>
        <v>0</v>
      </c>
      <c r="CW10" s="108">
        <f>IF(payesh!AE151=$F$10,1,IF(payesh!AE151="کسر شد",-1,0))</f>
        <v>0</v>
      </c>
      <c r="CX10" s="108">
        <f>IF(payesh!AF151=$F$10,1,IF(payesh!AF151="کسر شد",-1,0))</f>
        <v>0</v>
      </c>
      <c r="CY10" s="108">
        <f>IF(payesh!AG151=$F$10,1,IF(payesh!AG151="کسر شد",-1,0))</f>
        <v>0</v>
      </c>
      <c r="CZ10" s="108">
        <f>IF(payesh!AH151=$F$10,1,IF(payesh!AH151="کسر شد",-1,0))</f>
        <v>0</v>
      </c>
      <c r="DA10" s="108">
        <f>IF(payesh!AI151=$F$10,1,IF(payesh!AI151="کسر شد",-1,0))</f>
        <v>0</v>
      </c>
      <c r="DB10" s="108">
        <f>IF(payesh!AJ151=$F$10,1,IF(payesh!AJ151="کسر شد",-1,0))</f>
        <v>0</v>
      </c>
    </row>
    <row r="11" spans="3:106" ht="31.5" customHeight="1" thickBot="1" x14ac:dyDescent="0.3">
      <c r="C11" s="87">
        <v>6</v>
      </c>
      <c r="D11" s="88" t="s">
        <v>276</v>
      </c>
      <c r="E11" s="88" t="s">
        <v>277</v>
      </c>
      <c r="F11" s="123" t="s">
        <v>288</v>
      </c>
      <c r="G11" s="100">
        <v>0.05</v>
      </c>
      <c r="H11" s="113">
        <f t="shared" si="3"/>
        <v>350000</v>
      </c>
      <c r="I11" s="113">
        <f t="shared" si="9"/>
        <v>125000.001</v>
      </c>
      <c r="J11" s="113">
        <f t="shared" si="4"/>
        <v>119999.999</v>
      </c>
      <c r="K11" s="113">
        <f t="shared" si="0"/>
        <v>105000</v>
      </c>
      <c r="L11" s="114">
        <f>L12*G11</f>
        <v>700000</v>
      </c>
      <c r="M11" s="126" t="e">
        <f t="shared" si="1"/>
        <v>#REF!</v>
      </c>
      <c r="N11" s="124" t="e">
        <f>$M$11*H11</f>
        <v>#REF!</v>
      </c>
      <c r="O11" s="89" t="e">
        <f t="shared" ref="O11:Q11" si="14">$M$11*I11</f>
        <v>#REF!</v>
      </c>
      <c r="P11" s="89" t="e">
        <f t="shared" si="14"/>
        <v>#REF!</v>
      </c>
      <c r="Q11" s="89" t="e">
        <f t="shared" si="14"/>
        <v>#REF!</v>
      </c>
      <c r="R11" s="90" t="e">
        <f t="shared" si="6"/>
        <v>#REF!</v>
      </c>
      <c r="S11" s="130">
        <v>0.05</v>
      </c>
      <c r="T11" s="127">
        <f t="shared" si="11"/>
        <v>105000</v>
      </c>
      <c r="U11" s="94">
        <f t="shared" si="7"/>
        <v>35000</v>
      </c>
      <c r="V11" s="95">
        <f>V12*S11</f>
        <v>140000</v>
      </c>
      <c r="W11" s="155" t="e">
        <f t="shared" si="2"/>
        <v>#REF!</v>
      </c>
      <c r="X11" s="153" t="e">
        <f>$W$11*T11</f>
        <v>#REF!</v>
      </c>
      <c r="Y11" s="138" t="e">
        <f>$W$11*U11</f>
        <v>#REF!</v>
      </c>
      <c r="Z11" s="141" t="e">
        <f t="shared" si="8"/>
        <v>#REF!</v>
      </c>
      <c r="AA11" s="109" t="e">
        <f>IF(payesh!#REF!=$F$11,1,IF(payesh!#REF!="کسر شد",-1,0))</f>
        <v>#REF!</v>
      </c>
      <c r="AB11" s="110" t="e">
        <f>IF(payesh!#REF!=$F$11,1,IF(payesh!#REF!="کسر شد",-1,0))</f>
        <v>#REF!</v>
      </c>
      <c r="AC11" s="110">
        <f>IF(payesh!E152=$F$11,1,IF(payesh!E152="کسر شد",-1,0))</f>
        <v>0</v>
      </c>
      <c r="AD11" s="110" t="e">
        <f>IF(payesh!#REF!=$F$11,1,IF(payesh!#REF!="کسر شد",-1,0))</f>
        <v>#REF!</v>
      </c>
      <c r="AE11" s="110" t="e">
        <f>IF(payesh!#REF!=$F$11,1,IF(payesh!#REF!="کسر شد",-1,0))</f>
        <v>#REF!</v>
      </c>
      <c r="AF11" s="110" t="e">
        <f>IF(payesh!#REF!=$F$11,1,IF(payesh!#REF!="کسر شد",-1,0))</f>
        <v>#REF!</v>
      </c>
      <c r="AG11" s="110">
        <f>IF(payesh!F152=$F$11,1,IF(payesh!F152="کسر شد",-1,0))</f>
        <v>0</v>
      </c>
      <c r="AH11" s="110" t="e">
        <f>IF(payesh!#REF!=$F$11,1,IF(payesh!#REF!="کسر شد",-1,0))</f>
        <v>#REF!</v>
      </c>
      <c r="AI11" s="110" t="e">
        <f>IF(payesh!#REF!=$F$11,1,IF(payesh!#REF!="کسر شد",-1,0))</f>
        <v>#REF!</v>
      </c>
      <c r="AJ11" s="110" t="e">
        <f>IF(payesh!#REF!=$F$11,1,IF(payesh!#REF!="کسر شد",-1,0))</f>
        <v>#REF!</v>
      </c>
      <c r="AK11" s="110" t="e">
        <f>IF(payesh!#REF!=$F$11,1,IF(payesh!#REF!="کسر شد",-1,0))</f>
        <v>#REF!</v>
      </c>
      <c r="AL11" s="110">
        <f>IF(payesh!G152=$F$11,1,IF(payesh!G152="کسر شد",-1,0))</f>
        <v>0</v>
      </c>
      <c r="AM11" s="110" t="e">
        <f>IF(payesh!#REF!=$F$11,1,IF(payesh!#REF!="کسر شد",-1,0))</f>
        <v>#REF!</v>
      </c>
      <c r="AN11" s="110" t="e">
        <f>IF(payesh!#REF!=$F$11,1,IF(payesh!#REF!="کسر شد",-1,0))</f>
        <v>#REF!</v>
      </c>
      <c r="AO11" s="110" t="e">
        <f>IF(payesh!#REF!=$F$11,1,IF(payesh!#REF!="کسر شد",-1,0))</f>
        <v>#REF!</v>
      </c>
      <c r="AP11" s="110" t="e">
        <f>IF(payesh!#REF!=$F$11,1,IF(payesh!#REF!="کسر شد",-1,0))</f>
        <v>#REF!</v>
      </c>
      <c r="AQ11" s="110">
        <f>IF(payesh!H152=$F$11,1,IF(payesh!H152="کسر شد",-1,0))</f>
        <v>0</v>
      </c>
      <c r="AR11" s="110">
        <f>IF(payesh!I152=$F$11,1,IF(payesh!I152="کسر شد",-1,0))</f>
        <v>0</v>
      </c>
      <c r="AS11" s="110" t="e">
        <f>IF(payesh!#REF!=$F$11,1,IF(payesh!#REF!="کسر شد",-1,0))</f>
        <v>#REF!</v>
      </c>
      <c r="AT11" s="110" t="e">
        <f>IF(payesh!#REF!=$F$11,1,IF(payesh!#REF!="کسر شد",-1,0))</f>
        <v>#REF!</v>
      </c>
      <c r="AU11" s="110" t="e">
        <f>IF(payesh!#REF!=$F$11,1,IF(payesh!#REF!="کسر شد",-1,0))</f>
        <v>#REF!</v>
      </c>
      <c r="AV11" s="110">
        <f>IF(payesh!J152=$F$11,1,IF(payesh!J152="کسر شد",-1,0))</f>
        <v>0</v>
      </c>
      <c r="AW11" s="110" t="e">
        <f>IF(payesh!#REF!=$F$11,1,IF(payesh!#REF!="کسر شد",-1,0))</f>
        <v>#REF!</v>
      </c>
      <c r="AX11" s="110" t="e">
        <f>IF(payesh!#REF!=$F$11,1,IF(payesh!#REF!="کسر شد",-1,0))</f>
        <v>#REF!</v>
      </c>
      <c r="AY11" s="110" t="e">
        <f>IF(payesh!#REF!=$F$11,1,IF(payesh!#REF!="کسر شد",-1,0))</f>
        <v>#REF!</v>
      </c>
      <c r="AZ11" s="110" t="e">
        <f>IF(payesh!#REF!=$F$11,1,IF(payesh!#REF!="کسر شد",-1,0))</f>
        <v>#REF!</v>
      </c>
      <c r="BA11" s="110" t="e">
        <f>IF(payesh!#REF!=$F$11,1,IF(payesh!#REF!="کسر شد",-1,0))</f>
        <v>#REF!</v>
      </c>
      <c r="BB11" s="110">
        <f>IF(payesh!K152=$F$11,1,IF(payesh!K152="کسر شد",-1,0))</f>
        <v>0</v>
      </c>
      <c r="BC11" s="110" t="e">
        <f>IF(payesh!#REF!=$F$11,1,IF(payesh!#REF!="کسر شد",-1,0))</f>
        <v>#REF!</v>
      </c>
      <c r="BD11" s="110" t="e">
        <f>IF(payesh!#REF!=$F$11,1,IF(payesh!#REF!="کسر شد",-1,0))</f>
        <v>#REF!</v>
      </c>
      <c r="BE11" s="110" t="e">
        <f>IF(payesh!#REF!=$F$11,1,IF(payesh!#REF!="کسر شد",-1,0))</f>
        <v>#REF!</v>
      </c>
      <c r="BF11" s="110" t="e">
        <f>IF(payesh!#REF!=$F$11,1,IF(payesh!#REF!="کسر شد",-1,0))</f>
        <v>#REF!</v>
      </c>
      <c r="BG11" s="110" t="e">
        <f>IF(payesh!#REF!=$F$11,1,IF(payesh!#REF!="کسر شد",-1,0))</f>
        <v>#REF!</v>
      </c>
      <c r="BH11" s="110" t="e">
        <f>IF(payesh!#REF!=$F$11,1,IF(payesh!#REF!="کسر شد",-1,0))</f>
        <v>#REF!</v>
      </c>
      <c r="BI11" s="110">
        <f>IF(payesh!L152=$F$11,1,IF(payesh!L152="کسر شد",-1,0))</f>
        <v>0</v>
      </c>
      <c r="BJ11" s="110" t="e">
        <f>IF(payesh!#REF!=$F$11,1,IF(payesh!#REF!="کسر شد",-1,0))</f>
        <v>#REF!</v>
      </c>
      <c r="BK11" s="110" t="e">
        <f>IF(payesh!#REF!=$F$11,1,IF(payesh!#REF!="کسر شد",-1,0))</f>
        <v>#REF!</v>
      </c>
      <c r="BL11" s="110" t="e">
        <f>IF(payesh!#REF!=$F$11,1,IF(payesh!#REF!="کسر شد",-1,0))</f>
        <v>#REF!</v>
      </c>
      <c r="BM11" s="110" t="e">
        <f>IF(payesh!#REF!=$F$11,1,IF(payesh!#REF!="کسر شد",-1,0))</f>
        <v>#REF!</v>
      </c>
      <c r="BN11" s="110" t="e">
        <f>IF(payesh!#REF!=$F$11,1,IF(payesh!#REF!="کسر شد",-1,0))</f>
        <v>#REF!</v>
      </c>
      <c r="BO11" s="110" t="e">
        <f>IF(payesh!#REF!=$F$11,1,IF(payesh!#REF!="کسر شد",-1,0))</f>
        <v>#REF!</v>
      </c>
      <c r="BP11" s="110" t="e">
        <f>IF(payesh!#REF!=$F$11,1,IF(payesh!#REF!="کسر شد",-1,0))</f>
        <v>#REF!</v>
      </c>
      <c r="BQ11" s="110">
        <f>IF(payesh!M152=$F$11,1,IF(payesh!M152="کسر شد",-1,0))</f>
        <v>0</v>
      </c>
      <c r="BR11" s="110" t="e">
        <f>IF(payesh!#REF!=$F$11,1,IF(payesh!#REF!="کسر شد",-1,0))</f>
        <v>#REF!</v>
      </c>
      <c r="BS11" s="110" t="e">
        <f>IF(payesh!#REF!=$F$11,1,IF(payesh!#REF!="کسر شد",-1,0))</f>
        <v>#REF!</v>
      </c>
      <c r="BT11" s="110" t="e">
        <f>IF(payesh!#REF!=$F$11,1,IF(payesh!#REF!="کسر شد",-1,0))</f>
        <v>#REF!</v>
      </c>
      <c r="BU11" s="110" t="e">
        <f>IF(payesh!#REF!=$F$11,1,IF(payesh!#REF!="کسر شد",-1,0))</f>
        <v>#REF!</v>
      </c>
      <c r="BV11" s="110" t="e">
        <f>IF(payesh!#REF!=$F$11,1,IF(payesh!#REF!="کسر شد",-1,0))</f>
        <v>#REF!</v>
      </c>
      <c r="BW11" s="110" t="e">
        <f>IF(payesh!#REF!=$F$11,1,IF(payesh!#REF!="کسر شد",-1,0))</f>
        <v>#REF!</v>
      </c>
      <c r="BX11" s="110" t="e">
        <f>IF(payesh!#REF!=$F$11,1,IF(payesh!#REF!="کسر شد",-1,0))</f>
        <v>#REF!</v>
      </c>
      <c r="BY11" s="110">
        <f>IF(payesh!N152=$F$11,1,IF(payesh!N152="کسر شد",-1,0))</f>
        <v>0</v>
      </c>
      <c r="BZ11" s="110">
        <f>IF(payesh!O152=$F$11,1,IF(payesh!O152="کسر شد",-1,0))</f>
        <v>0</v>
      </c>
      <c r="CA11" s="110" t="e">
        <f>IF(payesh!#REF!=$F$11,1,IF(payesh!#REF!="کسر شد",-1,0))</f>
        <v>#REF!</v>
      </c>
      <c r="CB11" s="110" t="e">
        <f>IF(payesh!#REF!=$F$11,1,IF(payesh!#REF!="کسر شد",-1,0))</f>
        <v>#REF!</v>
      </c>
      <c r="CC11" s="110" t="e">
        <f>IF(payesh!#REF!=$F$11,1,IF(payesh!#REF!="کسر شد",-1,0))</f>
        <v>#REF!</v>
      </c>
      <c r="CD11" s="110" t="e">
        <f>IF(payesh!#REF!=$F$11,1,IF(payesh!#REF!="کسر شد",-1,0))</f>
        <v>#REF!</v>
      </c>
      <c r="CE11" s="110" t="e">
        <f>IF(payesh!#REF!=$F$11,1,IF(payesh!#REF!="کسر شد",-1,0))</f>
        <v>#REF!</v>
      </c>
      <c r="CF11" s="110" t="e">
        <f>IF(payesh!#REF!=$F$11,1,IF(payesh!#REF!="کسر شد",-1,0))</f>
        <v>#REF!</v>
      </c>
      <c r="CG11" s="110" t="e">
        <f>IF(payesh!#REF!=$F$11,1,IF(payesh!#REF!="کسر شد",-1,0))</f>
        <v>#REF!</v>
      </c>
      <c r="CH11" s="110">
        <f>IF(payesh!P152=$F$11,1,IF(payesh!P152="کسر شد",-1,0))</f>
        <v>0</v>
      </c>
      <c r="CI11" s="110">
        <f>IF(payesh!Q152=$F$11,1,IF(payesh!Q152="کسر شد",-1,0))</f>
        <v>0</v>
      </c>
      <c r="CJ11" s="110">
        <f>IF(payesh!R152=$F$11,1,IF(payesh!R152="کسر شد",-1,0))</f>
        <v>0</v>
      </c>
      <c r="CK11" s="110">
        <f>IF(payesh!S152=$F$11,1,IF(payesh!S152="کسر شد",-1,0))</f>
        <v>0</v>
      </c>
      <c r="CL11" s="110">
        <f>IF(payesh!T152=$F$11,1,IF(payesh!T152="کسر شد",-1,0))</f>
        <v>0</v>
      </c>
      <c r="CM11" s="110">
        <f>IF(payesh!U152=$F$11,1,IF(payesh!U152="کسر شد",-1,0))</f>
        <v>0</v>
      </c>
      <c r="CN11" s="110">
        <f>IF(payesh!V152=$F$11,1,IF(payesh!V152="کسر شد",-1,0))</f>
        <v>0</v>
      </c>
      <c r="CO11" s="110">
        <f>IF(payesh!W152=$F$11,1,IF(payesh!W152="کسر شد",-1,0))</f>
        <v>0</v>
      </c>
      <c r="CP11" s="110">
        <f>IF(payesh!X152=$F$11,1,IF(payesh!X152="کسر شد",-1,0))</f>
        <v>0</v>
      </c>
      <c r="CQ11" s="110">
        <f>IF(payesh!Y152=$F$11,1,IF(payesh!Y152="کسر شد",-1,0))</f>
        <v>0</v>
      </c>
      <c r="CR11" s="110">
        <f>IF(payesh!Z152=$F$11,1,IF(payesh!Z152="کسر شد",-1,0))</f>
        <v>0</v>
      </c>
      <c r="CS11" s="110">
        <f>IF(payesh!AA152=$F$11,1,IF(payesh!AA152="کسر شد",-1,0))</f>
        <v>0</v>
      </c>
      <c r="CT11" s="110">
        <f>IF(payesh!AB152=$F$11,1,IF(payesh!AB152="کسر شد",-1,0))</f>
        <v>0</v>
      </c>
      <c r="CU11" s="110">
        <f>IF(payesh!AC152=$F$11,1,IF(payesh!AC152="کسر شد",-1,0))</f>
        <v>0</v>
      </c>
      <c r="CV11" s="110">
        <f>IF(payesh!AD152=$F$11,1,IF(payesh!AD152="کسر شد",-1,0))</f>
        <v>0</v>
      </c>
      <c r="CW11" s="110">
        <f>IF(payesh!AE152=$F$11,1,IF(payesh!AE152="کسر شد",-1,0))</f>
        <v>0</v>
      </c>
      <c r="CX11" s="110">
        <f>IF(payesh!AF152=$F$11,1,IF(payesh!AF152="کسر شد",-1,0))</f>
        <v>0</v>
      </c>
      <c r="CY11" s="110">
        <f>IF(payesh!AG152=$F$11,1,IF(payesh!AG152="کسر شد",-1,0))</f>
        <v>0</v>
      </c>
      <c r="CZ11" s="110">
        <f>IF(payesh!AH152=$F$11,1,IF(payesh!AH152="کسر شد",-1,0))</f>
        <v>0</v>
      </c>
      <c r="DA11" s="110">
        <f>IF(payesh!AI152=$F$11,1,IF(payesh!AI152="کسر شد",-1,0))</f>
        <v>0</v>
      </c>
      <c r="DB11" s="110">
        <f>IF(payesh!AJ152=$F$11,1,IF(payesh!AJ152="کسر شد",-1,0))</f>
        <v>0</v>
      </c>
    </row>
    <row r="12" spans="3:106" ht="19.5" thickBot="1" x14ac:dyDescent="0.3">
      <c r="C12" s="461" t="s">
        <v>90</v>
      </c>
      <c r="D12" s="462"/>
      <c r="E12" s="462"/>
      <c r="F12" s="463"/>
      <c r="G12" s="117">
        <f t="shared" ref="G12:K12" si="15">SUM(G6:G11)</f>
        <v>1</v>
      </c>
      <c r="H12" s="115">
        <f>SUM(H6:H11)</f>
        <v>7000000</v>
      </c>
      <c r="I12" s="115">
        <f t="shared" si="15"/>
        <v>2500000.0200000005</v>
      </c>
      <c r="J12" s="115">
        <f t="shared" si="15"/>
        <v>2399999.98</v>
      </c>
      <c r="K12" s="115">
        <f t="shared" si="15"/>
        <v>2100000</v>
      </c>
      <c r="L12" s="116">
        <v>14000000</v>
      </c>
      <c r="M12" s="111" t="e">
        <f>SUM(M6:M11)</f>
        <v>#REF!</v>
      </c>
      <c r="N12" s="91" t="e">
        <f>SUM(N6:N11)</f>
        <v>#REF!</v>
      </c>
      <c r="O12" s="91" t="e">
        <f t="shared" ref="O12:Q12" si="16">SUM(O6:O11)</f>
        <v>#REF!</v>
      </c>
      <c r="P12" s="91" t="e">
        <f t="shared" si="16"/>
        <v>#REF!</v>
      </c>
      <c r="Q12" s="91" t="e">
        <f t="shared" si="16"/>
        <v>#REF!</v>
      </c>
      <c r="R12" s="112" t="e">
        <f>SUM(R6:R11)</f>
        <v>#REF!</v>
      </c>
      <c r="S12" s="117">
        <f t="shared" ref="S12:Z12" si="17">SUM(S6:S11)</f>
        <v>1</v>
      </c>
      <c r="T12" s="118">
        <f t="shared" si="17"/>
        <v>2100000</v>
      </c>
      <c r="U12" s="118">
        <f t="shared" si="17"/>
        <v>700000</v>
      </c>
      <c r="V12" s="119">
        <v>2800000</v>
      </c>
      <c r="W12" s="133" t="e">
        <f>SUM(W6:W11)</f>
        <v>#REF!</v>
      </c>
      <c r="X12" s="134" t="e">
        <f t="shared" si="17"/>
        <v>#REF!</v>
      </c>
      <c r="Y12" s="134" t="e">
        <f t="shared" si="17"/>
        <v>#REF!</v>
      </c>
      <c r="Z12" s="135" t="e">
        <f t="shared" si="17"/>
        <v>#REF!</v>
      </c>
    </row>
    <row r="13" spans="3:106" x14ac:dyDescent="0.25">
      <c r="L13" s="80"/>
      <c r="V13" s="80"/>
    </row>
    <row r="15" spans="3:106" x14ac:dyDescent="0.25">
      <c r="L15" s="80"/>
    </row>
    <row r="16" spans="3:106" x14ac:dyDescent="0.25">
      <c r="L16" s="80"/>
      <c r="O16" s="80"/>
    </row>
    <row r="17" spans="12:15" x14ac:dyDescent="0.25">
      <c r="L17" s="80"/>
      <c r="O17" s="80"/>
    </row>
    <row r="18" spans="12:15" x14ac:dyDescent="0.25">
      <c r="L18" s="80"/>
      <c r="O18" s="80"/>
    </row>
    <row r="19" spans="12:15" x14ac:dyDescent="0.25">
      <c r="L19" s="80"/>
    </row>
    <row r="20" spans="12:15" x14ac:dyDescent="0.25">
      <c r="L20" s="80"/>
    </row>
  </sheetData>
  <sheetProtection algorithmName="SHA-512" hashValue="YOvet2xD7y98MJaLTVEZbH81EZRYnhuIxv1d+apd2yZKPayDpEv37kG9SPfKq6cI5oqCoKFZiszxLqlYpbMEnA==" saltValue="YamWhSwLZTlw/ORwA92Ze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O16"/>
  <sheetViews>
    <sheetView rightToLeft="1" workbookViewId="0">
      <selection activeCell="CQ7" sqref="CQ7"/>
    </sheetView>
  </sheetViews>
  <sheetFormatPr defaultColWidth="9.140625" defaultRowHeight="17.25" x14ac:dyDescent="0.4"/>
  <cols>
    <col min="1" max="1" width="1.28515625" style="227" customWidth="1"/>
    <col min="2" max="2" width="2.42578125" style="227" customWidth="1"/>
    <col min="3" max="3" width="15.140625" style="255" customWidth="1"/>
    <col min="4" max="12" width="2.28515625" style="5" customWidth="1"/>
    <col min="13" max="16" width="2.7109375" style="5" customWidth="1"/>
    <col min="17" max="17" width="2.85546875" style="5" customWidth="1"/>
    <col min="18" max="18" width="2.5703125" style="5" customWidth="1"/>
    <col min="19" max="19" width="2.85546875" style="5" customWidth="1"/>
    <col min="20" max="20" width="3.140625" style="5" customWidth="1"/>
    <col min="21" max="21" width="2.85546875" style="5" customWidth="1"/>
    <col min="22" max="27" width="2.7109375" style="5" customWidth="1"/>
    <col min="28" max="28" width="2.5703125" style="5" customWidth="1"/>
    <col min="29" max="29" width="2.7109375" style="5" customWidth="1"/>
    <col min="30" max="31" width="2.85546875" style="5" customWidth="1"/>
    <col min="32" max="32" width="2.7109375" style="5" customWidth="1"/>
    <col min="33" max="34" width="2.5703125" style="5" customWidth="1"/>
    <col min="35" max="39" width="2.85546875" style="5" customWidth="1"/>
    <col min="40" max="41" width="2.7109375" style="5" customWidth="1"/>
    <col min="42" max="42" width="2.85546875" style="5" customWidth="1"/>
    <col min="43" max="43" width="2.7109375" style="5" customWidth="1"/>
    <col min="44" max="44" width="2.85546875" style="5" customWidth="1"/>
    <col min="45" max="46" width="2.7109375" style="5" customWidth="1"/>
    <col min="47" max="47" width="2.5703125" style="5" customWidth="1"/>
    <col min="48" max="49" width="2.7109375" style="5" customWidth="1"/>
    <col min="50" max="50" width="2.85546875" style="5" customWidth="1"/>
    <col min="51" max="52" width="2.7109375" style="5" customWidth="1"/>
    <col min="53" max="83" width="2.5703125" style="5" customWidth="1"/>
    <col min="84" max="84" width="3.42578125" style="227" customWidth="1"/>
    <col min="85" max="85" width="11" style="227" customWidth="1"/>
    <col min="86" max="86" width="11.140625" style="227" customWidth="1"/>
    <col min="87" max="87" width="11.42578125" style="227" customWidth="1"/>
    <col min="88" max="88" width="11.85546875" style="227" customWidth="1"/>
    <col min="89" max="89" width="13.140625" style="256" customWidth="1"/>
    <col min="90" max="90" width="8.28515625" style="227" customWidth="1"/>
    <col min="91" max="91" width="10.140625" style="227" customWidth="1"/>
    <col min="92" max="93" width="12.42578125" style="227" customWidth="1"/>
    <col min="94" max="16384" width="9.140625" style="227"/>
  </cols>
  <sheetData>
    <row r="1" spans="2:93" ht="18" thickBot="1" x14ac:dyDescent="0.45">
      <c r="B1" s="222"/>
      <c r="C1" s="223"/>
      <c r="D1" s="224"/>
      <c r="E1" s="224"/>
      <c r="F1" s="224"/>
      <c r="G1" s="224"/>
      <c r="H1" s="224"/>
      <c r="I1" s="224"/>
      <c r="J1" s="224"/>
      <c r="K1" s="224"/>
      <c r="L1" s="224"/>
      <c r="M1" s="224"/>
      <c r="N1" s="224"/>
      <c r="O1" s="224"/>
      <c r="P1" s="224"/>
      <c r="Q1" s="224"/>
      <c r="R1" s="224"/>
      <c r="S1" s="224"/>
      <c r="T1" s="225"/>
      <c r="U1" s="225"/>
      <c r="V1" s="225"/>
      <c r="W1" s="225"/>
      <c r="X1" s="224"/>
      <c r="Y1" s="224"/>
      <c r="Z1" s="224"/>
      <c r="AA1" s="224"/>
      <c r="AB1" s="224"/>
      <c r="AC1" s="224"/>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2"/>
      <c r="CG1" s="222"/>
      <c r="CH1" s="222"/>
      <c r="CI1" s="222"/>
      <c r="CJ1" s="222"/>
      <c r="CK1" s="226"/>
    </row>
    <row r="2" spans="2:93" ht="21" thickBot="1" x14ac:dyDescent="0.55000000000000004">
      <c r="B2" s="491" t="s">
        <v>435</v>
      </c>
      <c r="C2" s="492"/>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c r="AZ2" s="493"/>
      <c r="BA2" s="493"/>
      <c r="BB2" s="493"/>
      <c r="BC2" s="493"/>
      <c r="BD2" s="493"/>
      <c r="BE2" s="493"/>
      <c r="BF2" s="493"/>
      <c r="BG2" s="493"/>
      <c r="BH2" s="493"/>
      <c r="BI2" s="493"/>
      <c r="BJ2" s="493"/>
      <c r="BK2" s="493"/>
      <c r="BL2" s="493"/>
      <c r="BM2" s="493"/>
      <c r="BN2" s="493"/>
      <c r="BO2" s="493"/>
      <c r="BP2" s="493"/>
      <c r="BQ2" s="493"/>
      <c r="BR2" s="493"/>
      <c r="BS2" s="493"/>
      <c r="BT2" s="493"/>
      <c r="BU2" s="493"/>
      <c r="BV2" s="493"/>
      <c r="BW2" s="493"/>
      <c r="BX2" s="493"/>
      <c r="BY2" s="493"/>
      <c r="BZ2" s="493"/>
      <c r="CA2" s="493"/>
      <c r="CB2" s="493"/>
      <c r="CC2" s="493"/>
      <c r="CD2" s="493"/>
      <c r="CE2" s="493"/>
      <c r="CF2" s="492"/>
      <c r="CG2" s="492"/>
      <c r="CH2" s="492"/>
      <c r="CI2" s="492"/>
      <c r="CJ2" s="492"/>
      <c r="CK2" s="494"/>
    </row>
    <row r="3" spans="2:93" ht="19.5" thickBot="1" x14ac:dyDescent="0.45">
      <c r="B3" s="495" t="s">
        <v>257</v>
      </c>
      <c r="C3" s="498" t="s">
        <v>258</v>
      </c>
      <c r="D3" s="228" t="e">
        <f>payesh!#REF!</f>
        <v>#REF!</v>
      </c>
      <c r="E3" s="229" t="e">
        <f>payesh!#REF!</f>
        <v>#REF!</v>
      </c>
      <c r="F3" s="229">
        <f>payesh!E7</f>
        <v>1</v>
      </c>
      <c r="G3" s="229" t="e">
        <f>payesh!#REF!</f>
        <v>#REF!</v>
      </c>
      <c r="H3" s="229" t="e">
        <f>payesh!#REF!</f>
        <v>#REF!</v>
      </c>
      <c r="I3" s="229" t="e">
        <f>payesh!#REF!</f>
        <v>#REF!</v>
      </c>
      <c r="J3" s="229">
        <f>payesh!F7</f>
        <v>2</v>
      </c>
      <c r="K3" s="229" t="e">
        <f>payesh!#REF!</f>
        <v>#REF!</v>
      </c>
      <c r="L3" s="229" t="e">
        <f>payesh!#REF!</f>
        <v>#REF!</v>
      </c>
      <c r="M3" s="229" t="e">
        <f>payesh!#REF!</f>
        <v>#REF!</v>
      </c>
      <c r="N3" s="229" t="e">
        <f>payesh!#REF!</f>
        <v>#REF!</v>
      </c>
      <c r="O3" s="229">
        <f>payesh!G7</f>
        <v>3</v>
      </c>
      <c r="P3" s="229" t="e">
        <f>payesh!#REF!</f>
        <v>#REF!</v>
      </c>
      <c r="Q3" s="229" t="e">
        <f>payesh!#REF!</f>
        <v>#REF!</v>
      </c>
      <c r="R3" s="229" t="e">
        <f>payesh!#REF!</f>
        <v>#REF!</v>
      </c>
      <c r="S3" s="229" t="e">
        <f>payesh!#REF!</f>
        <v>#REF!</v>
      </c>
      <c r="T3" s="229">
        <f>payesh!H7</f>
        <v>4</v>
      </c>
      <c r="U3" s="229">
        <f>payesh!I7</f>
        <v>5</v>
      </c>
      <c r="V3" s="229" t="e">
        <f>payesh!#REF!</f>
        <v>#REF!</v>
      </c>
      <c r="W3" s="229" t="e">
        <f>payesh!#REF!</f>
        <v>#REF!</v>
      </c>
      <c r="X3" s="229" t="e">
        <f>payesh!#REF!</f>
        <v>#REF!</v>
      </c>
      <c r="Y3" s="229">
        <f>payesh!J7</f>
        <v>6</v>
      </c>
      <c r="Z3" s="229" t="e">
        <f>payesh!#REF!</f>
        <v>#REF!</v>
      </c>
      <c r="AA3" s="229" t="e">
        <f>payesh!#REF!</f>
        <v>#REF!</v>
      </c>
      <c r="AB3" s="229" t="e">
        <f>payesh!#REF!</f>
        <v>#REF!</v>
      </c>
      <c r="AC3" s="229" t="e">
        <f>payesh!#REF!</f>
        <v>#REF!</v>
      </c>
      <c r="AD3" s="229" t="e">
        <f>payesh!#REF!</f>
        <v>#REF!</v>
      </c>
      <c r="AE3" s="229">
        <f>payesh!K7</f>
        <v>7</v>
      </c>
      <c r="AF3" s="229" t="e">
        <f>payesh!#REF!</f>
        <v>#REF!</v>
      </c>
      <c r="AG3" s="229" t="e">
        <f>payesh!#REF!</f>
        <v>#REF!</v>
      </c>
      <c r="AH3" s="229" t="e">
        <f>payesh!#REF!</f>
        <v>#REF!</v>
      </c>
      <c r="AI3" s="229" t="e">
        <f>payesh!#REF!</f>
        <v>#REF!</v>
      </c>
      <c r="AJ3" s="229" t="e">
        <f>payesh!#REF!</f>
        <v>#REF!</v>
      </c>
      <c r="AK3" s="229" t="e">
        <f>payesh!#REF!</f>
        <v>#REF!</v>
      </c>
      <c r="AL3" s="229">
        <f>payesh!L7</f>
        <v>8</v>
      </c>
      <c r="AM3" s="229" t="e">
        <f>payesh!#REF!</f>
        <v>#REF!</v>
      </c>
      <c r="AN3" s="229" t="e">
        <f>payesh!#REF!</f>
        <v>#REF!</v>
      </c>
      <c r="AO3" s="229" t="e">
        <f>payesh!#REF!</f>
        <v>#REF!</v>
      </c>
      <c r="AP3" s="229" t="e">
        <f>payesh!#REF!</f>
        <v>#REF!</v>
      </c>
      <c r="AQ3" s="229" t="e">
        <f>payesh!#REF!</f>
        <v>#REF!</v>
      </c>
      <c r="AR3" s="229" t="e">
        <f>payesh!#REF!</f>
        <v>#REF!</v>
      </c>
      <c r="AS3" s="229" t="e">
        <f>payesh!#REF!</f>
        <v>#REF!</v>
      </c>
      <c r="AT3" s="229">
        <f>payesh!M7</f>
        <v>9</v>
      </c>
      <c r="AU3" s="229" t="e">
        <f>payesh!#REF!</f>
        <v>#REF!</v>
      </c>
      <c r="AV3" s="229" t="e">
        <f>payesh!#REF!</f>
        <v>#REF!</v>
      </c>
      <c r="AW3" s="229" t="e">
        <f>payesh!#REF!</f>
        <v>#REF!</v>
      </c>
      <c r="AX3" s="229" t="e">
        <f>payesh!#REF!</f>
        <v>#REF!</v>
      </c>
      <c r="AY3" s="229" t="e">
        <f>payesh!#REF!</f>
        <v>#REF!</v>
      </c>
      <c r="AZ3" s="229" t="e">
        <f>payesh!#REF!</f>
        <v>#REF!</v>
      </c>
      <c r="BA3" s="229" t="e">
        <f>payesh!#REF!</f>
        <v>#REF!</v>
      </c>
      <c r="BB3" s="229">
        <f>payesh!N7</f>
        <v>10</v>
      </c>
      <c r="BC3" s="229">
        <f>payesh!O7</f>
        <v>11</v>
      </c>
      <c r="BD3" s="229" t="e">
        <f>payesh!#REF!</f>
        <v>#REF!</v>
      </c>
      <c r="BE3" s="229" t="e">
        <f>payesh!#REF!</f>
        <v>#REF!</v>
      </c>
      <c r="BF3" s="229" t="e">
        <f>payesh!#REF!</f>
        <v>#REF!</v>
      </c>
      <c r="BG3" s="229" t="e">
        <f>payesh!#REF!</f>
        <v>#REF!</v>
      </c>
      <c r="BH3" s="229" t="e">
        <f>payesh!#REF!</f>
        <v>#REF!</v>
      </c>
      <c r="BI3" s="229" t="e">
        <f>payesh!#REF!</f>
        <v>#REF!</v>
      </c>
      <c r="BJ3" s="229" t="e">
        <f>payesh!#REF!</f>
        <v>#REF!</v>
      </c>
      <c r="BK3" s="229">
        <f>payesh!P7</f>
        <v>12</v>
      </c>
      <c r="BL3" s="229">
        <f>payesh!Q7</f>
        <v>13</v>
      </c>
      <c r="BM3" s="229">
        <f>payesh!R7</f>
        <v>14</v>
      </c>
      <c r="BN3" s="229">
        <f>payesh!S7</f>
        <v>15</v>
      </c>
      <c r="BO3" s="229">
        <f>payesh!T7</f>
        <v>16</v>
      </c>
      <c r="BP3" s="229">
        <f>payesh!U7</f>
        <v>17</v>
      </c>
      <c r="BQ3" s="229">
        <f>payesh!V7</f>
        <v>18</v>
      </c>
      <c r="BR3" s="229">
        <f>payesh!W7</f>
        <v>19</v>
      </c>
      <c r="BS3" s="229">
        <f>payesh!X7</f>
        <v>20</v>
      </c>
      <c r="BT3" s="229">
        <f>payesh!Y7</f>
        <v>21</v>
      </c>
      <c r="BU3" s="229">
        <f>payesh!Z7</f>
        <v>22</v>
      </c>
      <c r="BV3" s="229">
        <f>payesh!AA7</f>
        <v>23</v>
      </c>
      <c r="BW3" s="229">
        <f>payesh!AB7</f>
        <v>24</v>
      </c>
      <c r="BX3" s="229">
        <f>payesh!AC7</f>
        <v>25</v>
      </c>
      <c r="BY3" s="229">
        <f>payesh!AD7</f>
        <v>26</v>
      </c>
      <c r="BZ3" s="229">
        <f>payesh!AE7</f>
        <v>27</v>
      </c>
      <c r="CA3" s="229">
        <f>payesh!AF7</f>
        <v>28</v>
      </c>
      <c r="CB3" s="229">
        <f>payesh!AG7</f>
        <v>29</v>
      </c>
      <c r="CC3" s="229">
        <f>payesh!AH7</f>
        <v>30</v>
      </c>
      <c r="CD3" s="229">
        <f>payesh!AI7</f>
        <v>31</v>
      </c>
      <c r="CE3" s="229">
        <f>payesh!AJ7</f>
        <v>32</v>
      </c>
      <c r="CF3" s="501" t="s">
        <v>434</v>
      </c>
      <c r="CG3" s="501"/>
      <c r="CH3" s="501"/>
      <c r="CI3" s="501"/>
      <c r="CJ3" s="501"/>
      <c r="CK3" s="502"/>
      <c r="CL3" s="505" t="str">
        <f>CF3</f>
        <v>گزارش پیشرفت مالی تا پایان ……….. ماه ……….- (مبالغ به ریال)</v>
      </c>
      <c r="CM3" s="506"/>
      <c r="CN3" s="506"/>
      <c r="CO3" s="507"/>
    </row>
    <row r="4" spans="2:93" ht="32.25" x14ac:dyDescent="0.4">
      <c r="B4" s="496"/>
      <c r="C4" s="499"/>
      <c r="D4" s="279" t="e">
        <f>payesh!#REF!</f>
        <v>#REF!</v>
      </c>
      <c r="E4" s="280" t="e">
        <f>payesh!#REF!</f>
        <v>#REF!</v>
      </c>
      <c r="F4" s="280" t="str">
        <f>payesh!E5</f>
        <v>توربه ریز</v>
      </c>
      <c r="G4" s="280" t="e">
        <f>payesh!#REF!</f>
        <v>#REF!</v>
      </c>
      <c r="H4" s="280" t="e">
        <f>payesh!#REF!</f>
        <v>#REF!</v>
      </c>
      <c r="I4" s="280" t="e">
        <f>payesh!#REF!</f>
        <v>#REF!</v>
      </c>
      <c r="J4" s="280" t="str">
        <f>payesh!F5</f>
        <v>عباسجوب</v>
      </c>
      <c r="K4" s="280" t="e">
        <f>payesh!#REF!</f>
        <v>#REF!</v>
      </c>
      <c r="L4" s="280" t="e">
        <f>payesh!#REF!</f>
        <v>#REF!</v>
      </c>
      <c r="M4" s="280" t="e">
        <f>payesh!#REF!</f>
        <v>#REF!</v>
      </c>
      <c r="N4" s="280" t="e">
        <f>payesh!#REF!</f>
        <v>#REF!</v>
      </c>
      <c r="O4" s="280" t="str">
        <f>payesh!G5</f>
        <v>سراب حاجی پمق</v>
      </c>
      <c r="P4" s="280" t="e">
        <f>payesh!#REF!</f>
        <v>#REF!</v>
      </c>
      <c r="Q4" s="280" t="e">
        <f>payesh!#REF!</f>
        <v>#REF!</v>
      </c>
      <c r="R4" s="280" t="e">
        <f>payesh!#REF!</f>
        <v>#REF!</v>
      </c>
      <c r="S4" s="280" t="e">
        <f>payesh!#REF!</f>
        <v>#REF!</v>
      </c>
      <c r="T4" s="280" t="str">
        <f>payesh!H5</f>
        <v>کرگ آباد</v>
      </c>
      <c r="U4" s="280" t="str">
        <f>payesh!I5</f>
        <v>قروچای</v>
      </c>
      <c r="V4" s="280" t="e">
        <f>payesh!#REF!</f>
        <v>#REF!</v>
      </c>
      <c r="W4" s="280" t="e">
        <f>payesh!#REF!</f>
        <v>#REF!</v>
      </c>
      <c r="X4" s="280" t="e">
        <f>payesh!#REF!</f>
        <v>#REF!</v>
      </c>
      <c r="Y4" s="280" t="str">
        <f>payesh!J5</f>
        <v>میرکی</v>
      </c>
      <c r="Z4" s="280" t="e">
        <f>payesh!#REF!</f>
        <v>#REF!</v>
      </c>
      <c r="AA4" s="280" t="e">
        <f>payesh!#REF!</f>
        <v>#REF!</v>
      </c>
      <c r="AB4" s="280" t="e">
        <f>payesh!#REF!</f>
        <v>#REF!</v>
      </c>
      <c r="AC4" s="280" t="e">
        <f>payesh!#REF!</f>
        <v>#REF!</v>
      </c>
      <c r="AD4" s="280" t="e">
        <f>payesh!#REF!</f>
        <v>#REF!</v>
      </c>
      <c r="AE4" s="280" t="str">
        <f>payesh!K5</f>
        <v>قروچای</v>
      </c>
      <c r="AF4" s="280" t="e">
        <f>payesh!#REF!</f>
        <v>#REF!</v>
      </c>
      <c r="AG4" s="280" t="e">
        <f>payesh!#REF!</f>
        <v>#REF!</v>
      </c>
      <c r="AH4" s="280" t="e">
        <f>payesh!#REF!</f>
        <v>#REF!</v>
      </c>
      <c r="AI4" s="280" t="e">
        <f>payesh!#REF!</f>
        <v>#REF!</v>
      </c>
      <c r="AJ4" s="280" t="e">
        <f>payesh!#REF!</f>
        <v>#REF!</v>
      </c>
      <c r="AK4" s="280" t="e">
        <f>payesh!#REF!</f>
        <v>#REF!</v>
      </c>
      <c r="AL4" s="280" t="str">
        <f>payesh!L5</f>
        <v>چاغر بلاغ</v>
      </c>
      <c r="AM4" s="280" t="e">
        <f>payesh!#REF!</f>
        <v>#REF!</v>
      </c>
      <c r="AN4" s="280" t="e">
        <f>payesh!#REF!</f>
        <v>#REF!</v>
      </c>
      <c r="AO4" s="280" t="e">
        <f>payesh!#REF!</f>
        <v>#REF!</v>
      </c>
      <c r="AP4" s="280" t="e">
        <f>payesh!#REF!</f>
        <v>#REF!</v>
      </c>
      <c r="AQ4" s="280" t="e">
        <f>payesh!#REF!</f>
        <v>#REF!</v>
      </c>
      <c r="AR4" s="280" t="e">
        <f>payesh!#REF!</f>
        <v>#REF!</v>
      </c>
      <c r="AS4" s="280" t="e">
        <f>payesh!#REF!</f>
        <v>#REF!</v>
      </c>
      <c r="AT4" s="280" t="str">
        <f>payesh!M5</f>
        <v>ناصر آباد</v>
      </c>
      <c r="AU4" s="280" t="e">
        <f>payesh!#REF!</f>
        <v>#REF!</v>
      </c>
      <c r="AV4" s="280" t="e">
        <f>payesh!#REF!</f>
        <v>#REF!</v>
      </c>
      <c r="AW4" s="280" t="e">
        <f>payesh!#REF!</f>
        <v>#REF!</v>
      </c>
      <c r="AX4" s="280" t="e">
        <f>payesh!#REF!</f>
        <v>#REF!</v>
      </c>
      <c r="AY4" s="280" t="e">
        <f>payesh!#REF!</f>
        <v>#REF!</v>
      </c>
      <c r="AZ4" s="280" t="e">
        <f>payesh!#REF!</f>
        <v>#REF!</v>
      </c>
      <c r="BA4" s="280" t="e">
        <f>payesh!#REF!</f>
        <v>#REF!</v>
      </c>
      <c r="BB4" s="280" t="str">
        <f>payesh!N5</f>
        <v>قاضی جوب</v>
      </c>
      <c r="BC4" s="280" t="str">
        <f>payesh!O5</f>
        <v>سرواله</v>
      </c>
      <c r="BD4" s="280" t="e">
        <f>payesh!#REF!</f>
        <v>#REF!</v>
      </c>
      <c r="BE4" s="280" t="e">
        <f>payesh!#REF!</f>
        <v>#REF!</v>
      </c>
      <c r="BF4" s="280" t="e">
        <f>payesh!#REF!</f>
        <v>#REF!</v>
      </c>
      <c r="BG4" s="280" t="e">
        <f>payesh!#REF!</f>
        <v>#REF!</v>
      </c>
      <c r="BH4" s="280" t="e">
        <f>payesh!#REF!</f>
        <v>#REF!</v>
      </c>
      <c r="BI4" s="280" t="e">
        <f>payesh!#REF!</f>
        <v>#REF!</v>
      </c>
      <c r="BJ4" s="280" t="e">
        <f>payesh!#REF!</f>
        <v>#REF!</v>
      </c>
      <c r="BK4" s="280" t="str">
        <f>payesh!P5</f>
        <v>چاغر بلاغ</v>
      </c>
      <c r="BL4" s="280">
        <f>payesh!Q5</f>
        <v>0</v>
      </c>
      <c r="BM4" s="280">
        <f>payesh!R5</f>
        <v>0</v>
      </c>
      <c r="BN4" s="280">
        <f>payesh!S5</f>
        <v>0</v>
      </c>
      <c r="BO4" s="280">
        <f>payesh!T5</f>
        <v>0</v>
      </c>
      <c r="BP4" s="280">
        <f>payesh!U5</f>
        <v>0</v>
      </c>
      <c r="BQ4" s="280">
        <f>payesh!V5</f>
        <v>0</v>
      </c>
      <c r="BR4" s="280">
        <f>payesh!W5</f>
        <v>0</v>
      </c>
      <c r="BS4" s="280">
        <f>payesh!X5</f>
        <v>0</v>
      </c>
      <c r="BT4" s="280">
        <f>payesh!Y5</f>
        <v>0</v>
      </c>
      <c r="BU4" s="280">
        <f>payesh!Z5</f>
        <v>0</v>
      </c>
      <c r="BV4" s="280">
        <f>payesh!AA5</f>
        <v>0</v>
      </c>
      <c r="BW4" s="280">
        <f>payesh!AB5</f>
        <v>0</v>
      </c>
      <c r="BX4" s="280">
        <f>payesh!AC5</f>
        <v>0</v>
      </c>
      <c r="BY4" s="280">
        <f>payesh!AD5</f>
        <v>0</v>
      </c>
      <c r="BZ4" s="280">
        <f>payesh!AE5</f>
        <v>0</v>
      </c>
      <c r="CA4" s="280">
        <f>payesh!AF5</f>
        <v>0</v>
      </c>
      <c r="CB4" s="280">
        <f>payesh!AG5</f>
        <v>0</v>
      </c>
      <c r="CC4" s="280">
        <f>payesh!AH5</f>
        <v>0</v>
      </c>
      <c r="CD4" s="280">
        <f>payesh!AI5</f>
        <v>0</v>
      </c>
      <c r="CE4" s="280">
        <f>payesh!AJ5</f>
        <v>0</v>
      </c>
      <c r="CF4" s="508" t="s">
        <v>427</v>
      </c>
      <c r="CG4" s="503" t="s">
        <v>261</v>
      </c>
      <c r="CH4" s="503" t="s">
        <v>262</v>
      </c>
      <c r="CI4" s="503" t="s">
        <v>263</v>
      </c>
      <c r="CJ4" s="503" t="s">
        <v>264</v>
      </c>
      <c r="CK4" s="503" t="s">
        <v>428</v>
      </c>
      <c r="CL4" s="510" t="s">
        <v>90</v>
      </c>
      <c r="CM4" s="512" t="s">
        <v>279</v>
      </c>
      <c r="CN4" s="512" t="s">
        <v>280</v>
      </c>
      <c r="CO4" s="514" t="s">
        <v>265</v>
      </c>
    </row>
    <row r="5" spans="2:93" ht="34.5" customHeight="1" thickBot="1" x14ac:dyDescent="0.45">
      <c r="B5" s="497"/>
      <c r="C5" s="500"/>
      <c r="D5" s="281" t="e">
        <f>payesh!#REF!</f>
        <v>#REF!</v>
      </c>
      <c r="E5" s="282" t="e">
        <f>payesh!#REF!</f>
        <v>#REF!</v>
      </c>
      <c r="F5" s="282" t="str">
        <f>payesh!E6</f>
        <v xml:space="preserve">صبا </v>
      </c>
      <c r="G5" s="282" t="e">
        <f>payesh!#REF!</f>
        <v>#REF!</v>
      </c>
      <c r="H5" s="282" t="e">
        <f>payesh!#REF!</f>
        <v>#REF!</v>
      </c>
      <c r="I5" s="282" t="e">
        <f>payesh!#REF!</f>
        <v>#REF!</v>
      </c>
      <c r="J5" s="282" t="str">
        <f>payesh!F6</f>
        <v>دریا</v>
      </c>
      <c r="K5" s="282" t="e">
        <f>payesh!#REF!</f>
        <v>#REF!</v>
      </c>
      <c r="L5" s="282" t="e">
        <f>payesh!#REF!</f>
        <v>#REF!</v>
      </c>
      <c r="M5" s="282" t="e">
        <f>payesh!#REF!</f>
        <v>#REF!</v>
      </c>
      <c r="N5" s="282" t="e">
        <f>payesh!#REF!</f>
        <v>#REF!</v>
      </c>
      <c r="O5" s="282" t="str">
        <f>payesh!G6</f>
        <v>مهنا</v>
      </c>
      <c r="P5" s="282" t="e">
        <f>payesh!#REF!</f>
        <v>#REF!</v>
      </c>
      <c r="Q5" s="282" t="e">
        <f>payesh!#REF!</f>
        <v>#REF!</v>
      </c>
      <c r="R5" s="282" t="e">
        <f>payesh!#REF!</f>
        <v>#REF!</v>
      </c>
      <c r="S5" s="282" t="e">
        <f>payesh!#REF!</f>
        <v>#REF!</v>
      </c>
      <c r="T5" s="282" t="str">
        <f>payesh!H6</f>
        <v>آوا</v>
      </c>
      <c r="U5" s="282" t="str">
        <f>payesh!I6</f>
        <v>روژان</v>
      </c>
      <c r="V5" s="282" t="e">
        <f>payesh!#REF!</f>
        <v>#REF!</v>
      </c>
      <c r="W5" s="282" t="e">
        <f>payesh!#REF!</f>
        <v>#REF!</v>
      </c>
      <c r="X5" s="282" t="e">
        <f>payesh!#REF!</f>
        <v>#REF!</v>
      </c>
      <c r="Y5" s="282" t="str">
        <f>payesh!J6</f>
        <v>روژ هه لات</v>
      </c>
      <c r="Z5" s="282" t="e">
        <f>payesh!#REF!</f>
        <v>#REF!</v>
      </c>
      <c r="AA5" s="282" t="e">
        <f>payesh!#REF!</f>
        <v>#REF!</v>
      </c>
      <c r="AB5" s="282" t="e">
        <f>payesh!#REF!</f>
        <v>#REF!</v>
      </c>
      <c r="AC5" s="282" t="e">
        <f>payesh!#REF!</f>
        <v>#REF!</v>
      </c>
      <c r="AD5" s="282" t="e">
        <f>payesh!#REF!</f>
        <v>#REF!</v>
      </c>
      <c r="AE5" s="282" t="str">
        <f>payesh!K6</f>
        <v>هیوا</v>
      </c>
      <c r="AF5" s="282" t="e">
        <f>payesh!#REF!</f>
        <v>#REF!</v>
      </c>
      <c r="AG5" s="282" t="e">
        <f>payesh!#REF!</f>
        <v>#REF!</v>
      </c>
      <c r="AH5" s="282" t="e">
        <f>payesh!#REF!</f>
        <v>#REF!</v>
      </c>
      <c r="AI5" s="282" t="e">
        <f>payesh!#REF!</f>
        <v>#REF!</v>
      </c>
      <c r="AJ5" s="282" t="e">
        <f>payesh!#REF!</f>
        <v>#REF!</v>
      </c>
      <c r="AK5" s="282" t="e">
        <f>payesh!#REF!</f>
        <v>#REF!</v>
      </c>
      <c r="AL5" s="282" t="str">
        <f>payesh!L6</f>
        <v>پریسا</v>
      </c>
      <c r="AM5" s="282" t="e">
        <f>payesh!#REF!</f>
        <v>#REF!</v>
      </c>
      <c r="AN5" s="282" t="e">
        <f>payesh!#REF!</f>
        <v>#REF!</v>
      </c>
      <c r="AO5" s="282" t="e">
        <f>payesh!#REF!</f>
        <v>#REF!</v>
      </c>
      <c r="AP5" s="282" t="e">
        <f>payesh!#REF!</f>
        <v>#REF!</v>
      </c>
      <c r="AQ5" s="282" t="e">
        <f>payesh!#REF!</f>
        <v>#REF!</v>
      </c>
      <c r="AR5" s="282" t="e">
        <f>payesh!#REF!</f>
        <v>#REF!</v>
      </c>
      <c r="AS5" s="282" t="e">
        <f>payesh!#REF!</f>
        <v>#REF!</v>
      </c>
      <c r="AT5" s="282" t="str">
        <f>payesh!M6</f>
        <v>هاوری</v>
      </c>
      <c r="AU5" s="282" t="e">
        <f>payesh!#REF!</f>
        <v>#REF!</v>
      </c>
      <c r="AV5" s="282" t="e">
        <f>payesh!#REF!</f>
        <v>#REF!</v>
      </c>
      <c r="AW5" s="282" t="e">
        <f>payesh!#REF!</f>
        <v>#REF!</v>
      </c>
      <c r="AX5" s="282" t="e">
        <f>payesh!#REF!</f>
        <v>#REF!</v>
      </c>
      <c r="AY5" s="282" t="e">
        <f>payesh!#REF!</f>
        <v>#REF!</v>
      </c>
      <c r="AZ5" s="282" t="e">
        <f>payesh!#REF!</f>
        <v>#REF!</v>
      </c>
      <c r="BA5" s="282" t="e">
        <f>payesh!#REF!</f>
        <v>#REF!</v>
      </c>
      <c r="BB5" s="282" t="str">
        <f>payesh!N6</f>
        <v>لاوین</v>
      </c>
      <c r="BC5" s="282" t="str">
        <f>payesh!O6</f>
        <v>هاوین</v>
      </c>
      <c r="BD5" s="282" t="e">
        <f>payesh!#REF!</f>
        <v>#REF!</v>
      </c>
      <c r="BE5" s="282" t="e">
        <f>payesh!#REF!</f>
        <v>#REF!</v>
      </c>
      <c r="BF5" s="282" t="e">
        <f>payesh!#REF!</f>
        <v>#REF!</v>
      </c>
      <c r="BG5" s="282" t="e">
        <f>payesh!#REF!</f>
        <v>#REF!</v>
      </c>
      <c r="BH5" s="282" t="e">
        <f>payesh!#REF!</f>
        <v>#REF!</v>
      </c>
      <c r="BI5" s="282" t="e">
        <f>payesh!#REF!</f>
        <v>#REF!</v>
      </c>
      <c r="BJ5" s="282" t="e">
        <f>payesh!#REF!</f>
        <v>#REF!</v>
      </c>
      <c r="BK5" s="282">
        <f>payesh!P6</f>
        <v>0</v>
      </c>
      <c r="BL5" s="282">
        <f>payesh!Q6</f>
        <v>0</v>
      </c>
      <c r="BM5" s="282">
        <f>payesh!R6</f>
        <v>0</v>
      </c>
      <c r="BN5" s="282">
        <f>payesh!S6</f>
        <v>0</v>
      </c>
      <c r="BO5" s="282">
        <f>payesh!T6</f>
        <v>0</v>
      </c>
      <c r="BP5" s="282">
        <f>payesh!U6</f>
        <v>0</v>
      </c>
      <c r="BQ5" s="282">
        <f>payesh!V6</f>
        <v>0</v>
      </c>
      <c r="BR5" s="282">
        <f>payesh!W6</f>
        <v>0</v>
      </c>
      <c r="BS5" s="282">
        <f>payesh!X6</f>
        <v>0</v>
      </c>
      <c r="BT5" s="282">
        <f>payesh!Y6</f>
        <v>0</v>
      </c>
      <c r="BU5" s="282">
        <f>payesh!Z6</f>
        <v>0</v>
      </c>
      <c r="BV5" s="282">
        <f>payesh!AA6</f>
        <v>0</v>
      </c>
      <c r="BW5" s="282">
        <f>payesh!AB6</f>
        <v>0</v>
      </c>
      <c r="BX5" s="282">
        <f>payesh!AC6</f>
        <v>0</v>
      </c>
      <c r="BY5" s="282">
        <f>payesh!AD6</f>
        <v>0</v>
      </c>
      <c r="BZ5" s="282">
        <f>payesh!AE6</f>
        <v>0</v>
      </c>
      <c r="CA5" s="282">
        <f>payesh!AF6</f>
        <v>0</v>
      </c>
      <c r="CB5" s="282">
        <f>payesh!AG6</f>
        <v>0</v>
      </c>
      <c r="CC5" s="282">
        <f>payesh!AH6</f>
        <v>0</v>
      </c>
      <c r="CD5" s="282">
        <f>payesh!AI6</f>
        <v>0</v>
      </c>
      <c r="CE5" s="282">
        <f>payesh!AJ6</f>
        <v>0</v>
      </c>
      <c r="CF5" s="509"/>
      <c r="CG5" s="504"/>
      <c r="CH5" s="504"/>
      <c r="CI5" s="504"/>
      <c r="CJ5" s="504"/>
      <c r="CK5" s="504"/>
      <c r="CL5" s="511"/>
      <c r="CM5" s="513"/>
      <c r="CN5" s="513"/>
      <c r="CO5" s="515"/>
    </row>
    <row r="6" spans="2:93" ht="42.75" x14ac:dyDescent="0.4">
      <c r="B6" s="230">
        <v>1</v>
      </c>
      <c r="C6" s="231" t="s">
        <v>266</v>
      </c>
      <c r="D6" s="232" t="e">
        <f>payesh!#REF!</f>
        <v>#REF!</v>
      </c>
      <c r="E6" s="233" t="e">
        <f>payesh!#REF!</f>
        <v>#REF!</v>
      </c>
      <c r="F6" s="233">
        <f>payesh!E147</f>
        <v>0</v>
      </c>
      <c r="G6" s="233" t="e">
        <f>payesh!#REF!</f>
        <v>#REF!</v>
      </c>
      <c r="H6" s="233" t="e">
        <f>payesh!#REF!</f>
        <v>#REF!</v>
      </c>
      <c r="I6" s="233" t="e">
        <f>payesh!#REF!</f>
        <v>#REF!</v>
      </c>
      <c r="J6" s="233">
        <f>payesh!F147</f>
        <v>0</v>
      </c>
      <c r="K6" s="233" t="e">
        <f>payesh!#REF!</f>
        <v>#REF!</v>
      </c>
      <c r="L6" s="233" t="e">
        <f>payesh!#REF!</f>
        <v>#REF!</v>
      </c>
      <c r="M6" s="233" t="e">
        <f>payesh!#REF!</f>
        <v>#REF!</v>
      </c>
      <c r="N6" s="233" t="e">
        <f>payesh!#REF!</f>
        <v>#REF!</v>
      </c>
      <c r="O6" s="233">
        <f>payesh!G147</f>
        <v>0</v>
      </c>
      <c r="P6" s="233" t="e">
        <f>payesh!#REF!</f>
        <v>#REF!</v>
      </c>
      <c r="Q6" s="233" t="e">
        <f>payesh!#REF!</f>
        <v>#REF!</v>
      </c>
      <c r="R6" s="233" t="e">
        <f>payesh!#REF!</f>
        <v>#REF!</v>
      </c>
      <c r="S6" s="233" t="e">
        <f>payesh!#REF!</f>
        <v>#REF!</v>
      </c>
      <c r="T6" s="233">
        <f>payesh!H147</f>
        <v>0</v>
      </c>
      <c r="U6" s="233">
        <f>payesh!I147</f>
        <v>0</v>
      </c>
      <c r="V6" s="233" t="e">
        <f>payesh!#REF!</f>
        <v>#REF!</v>
      </c>
      <c r="W6" s="233" t="e">
        <f>payesh!#REF!</f>
        <v>#REF!</v>
      </c>
      <c r="X6" s="233" t="e">
        <f>payesh!#REF!</f>
        <v>#REF!</v>
      </c>
      <c r="Y6" s="233">
        <f>payesh!J147</f>
        <v>0</v>
      </c>
      <c r="Z6" s="233" t="e">
        <f>payesh!#REF!</f>
        <v>#REF!</v>
      </c>
      <c r="AA6" s="233" t="e">
        <f>payesh!#REF!</f>
        <v>#REF!</v>
      </c>
      <c r="AB6" s="233" t="e">
        <f>payesh!#REF!</f>
        <v>#REF!</v>
      </c>
      <c r="AC6" s="233" t="e">
        <f>payesh!#REF!</f>
        <v>#REF!</v>
      </c>
      <c r="AD6" s="233" t="e">
        <f>payesh!#REF!</f>
        <v>#REF!</v>
      </c>
      <c r="AE6" s="233">
        <f>payesh!K147</f>
        <v>0</v>
      </c>
      <c r="AF6" s="233" t="e">
        <f>payesh!#REF!</f>
        <v>#REF!</v>
      </c>
      <c r="AG6" s="233" t="e">
        <f>payesh!#REF!</f>
        <v>#REF!</v>
      </c>
      <c r="AH6" s="233" t="e">
        <f>payesh!#REF!</f>
        <v>#REF!</v>
      </c>
      <c r="AI6" s="233" t="e">
        <f>payesh!#REF!</f>
        <v>#REF!</v>
      </c>
      <c r="AJ6" s="233" t="e">
        <f>payesh!#REF!</f>
        <v>#REF!</v>
      </c>
      <c r="AK6" s="233" t="e">
        <f>payesh!#REF!</f>
        <v>#REF!</v>
      </c>
      <c r="AL6" s="233">
        <f>payesh!L147</f>
        <v>0</v>
      </c>
      <c r="AM6" s="233" t="e">
        <f>payesh!#REF!</f>
        <v>#REF!</v>
      </c>
      <c r="AN6" s="233" t="e">
        <f>payesh!#REF!</f>
        <v>#REF!</v>
      </c>
      <c r="AO6" s="233" t="e">
        <f>payesh!#REF!</f>
        <v>#REF!</v>
      </c>
      <c r="AP6" s="233" t="e">
        <f>payesh!#REF!</f>
        <v>#REF!</v>
      </c>
      <c r="AQ6" s="233" t="e">
        <f>payesh!#REF!</f>
        <v>#REF!</v>
      </c>
      <c r="AR6" s="233" t="e">
        <f>payesh!#REF!</f>
        <v>#REF!</v>
      </c>
      <c r="AS6" s="233" t="e">
        <f>payesh!#REF!</f>
        <v>#REF!</v>
      </c>
      <c r="AT6" s="233">
        <f>payesh!M147</f>
        <v>0</v>
      </c>
      <c r="AU6" s="233" t="e">
        <f>payesh!#REF!</f>
        <v>#REF!</v>
      </c>
      <c r="AV6" s="233" t="e">
        <f>payesh!#REF!</f>
        <v>#REF!</v>
      </c>
      <c r="AW6" s="233" t="e">
        <f>payesh!#REF!</f>
        <v>#REF!</v>
      </c>
      <c r="AX6" s="233" t="e">
        <f>payesh!#REF!</f>
        <v>#REF!</v>
      </c>
      <c r="AY6" s="233" t="e">
        <f>payesh!#REF!</f>
        <v>#REF!</v>
      </c>
      <c r="AZ6" s="233" t="e">
        <f>payesh!#REF!</f>
        <v>#REF!</v>
      </c>
      <c r="BA6" s="233" t="e">
        <f>payesh!#REF!</f>
        <v>#REF!</v>
      </c>
      <c r="BB6" s="233">
        <f>payesh!N147</f>
        <v>0</v>
      </c>
      <c r="BC6" s="233">
        <f>payesh!O147</f>
        <v>0</v>
      </c>
      <c r="BD6" s="233" t="e">
        <f>payesh!#REF!</f>
        <v>#REF!</v>
      </c>
      <c r="BE6" s="233" t="e">
        <f>payesh!#REF!</f>
        <v>#REF!</v>
      </c>
      <c r="BF6" s="233" t="e">
        <f>payesh!#REF!</f>
        <v>#REF!</v>
      </c>
      <c r="BG6" s="233" t="e">
        <f>payesh!#REF!</f>
        <v>#REF!</v>
      </c>
      <c r="BH6" s="233" t="e">
        <f>payesh!#REF!</f>
        <v>#REF!</v>
      </c>
      <c r="BI6" s="233" t="e">
        <f>payesh!#REF!</f>
        <v>#REF!</v>
      </c>
      <c r="BJ6" s="233" t="e">
        <f>payesh!#REF!</f>
        <v>#REF!</v>
      </c>
      <c r="BK6" s="233">
        <f>payesh!P147</f>
        <v>0</v>
      </c>
      <c r="BL6" s="233">
        <f>payesh!Q147</f>
        <v>0</v>
      </c>
      <c r="BM6" s="233">
        <f>payesh!R147</f>
        <v>0</v>
      </c>
      <c r="BN6" s="233">
        <f>payesh!S147</f>
        <v>0</v>
      </c>
      <c r="BO6" s="233">
        <f>payesh!T147</f>
        <v>0</v>
      </c>
      <c r="BP6" s="233">
        <f>payesh!U147</f>
        <v>0</v>
      </c>
      <c r="BQ6" s="233">
        <f>payesh!V147</f>
        <v>0</v>
      </c>
      <c r="BR6" s="233">
        <f>payesh!W147</f>
        <v>0</v>
      </c>
      <c r="BS6" s="233">
        <f>payesh!X147</f>
        <v>0</v>
      </c>
      <c r="BT6" s="233">
        <f>payesh!Y147</f>
        <v>0</v>
      </c>
      <c r="BU6" s="233">
        <f>payesh!Z147</f>
        <v>0</v>
      </c>
      <c r="BV6" s="233">
        <f>payesh!AA147</f>
        <v>0</v>
      </c>
      <c r="BW6" s="233">
        <f>payesh!AB147</f>
        <v>0</v>
      </c>
      <c r="BX6" s="233">
        <f>payesh!AC147</f>
        <v>0</v>
      </c>
      <c r="BY6" s="233">
        <f>payesh!AD147</f>
        <v>0</v>
      </c>
      <c r="BZ6" s="233">
        <f>payesh!AE147</f>
        <v>0</v>
      </c>
      <c r="CA6" s="233">
        <f>payesh!AF147</f>
        <v>0</v>
      </c>
      <c r="CB6" s="233">
        <f>payesh!AG147</f>
        <v>0</v>
      </c>
      <c r="CC6" s="233">
        <f>payesh!AH147</f>
        <v>0</v>
      </c>
      <c r="CD6" s="233">
        <f>payesh!AI147</f>
        <v>0</v>
      </c>
      <c r="CE6" s="233">
        <f>payesh!AJ147</f>
        <v>0</v>
      </c>
      <c r="CF6" s="261">
        <f>COUNTIF(D6:CE6,"ب7")</f>
        <v>0</v>
      </c>
      <c r="CG6" s="234" t="e">
        <f>Pardakhti!N6</f>
        <v>#REF!</v>
      </c>
      <c r="CH6" s="235" t="e">
        <f>Pardakhti!O6</f>
        <v>#REF!</v>
      </c>
      <c r="CI6" s="235" t="e">
        <f>Pardakhti!P6</f>
        <v>#REF!</v>
      </c>
      <c r="CJ6" s="259" t="e">
        <f>Pardakhti!Q6</f>
        <v>#REF!</v>
      </c>
      <c r="CK6" s="267" t="e">
        <f>SUM(CG6:CJ6)</f>
        <v>#REF!</v>
      </c>
      <c r="CL6" s="273">
        <f>COUNTIF(J6:CE6,"ب7")</f>
        <v>0</v>
      </c>
      <c r="CM6" s="236" t="e">
        <f>Pardakhti!X6</f>
        <v>#REF!</v>
      </c>
      <c r="CN6" s="237" t="e">
        <f>Pardakhti!Y6</f>
        <v>#REF!</v>
      </c>
      <c r="CO6" s="257" t="e">
        <f>SUM(CM6:CN6)</f>
        <v>#REF!</v>
      </c>
    </row>
    <row r="7" spans="2:93" ht="57" x14ac:dyDescent="0.4">
      <c r="B7" s="238">
        <v>2</v>
      </c>
      <c r="C7" s="239" t="s">
        <v>268</v>
      </c>
      <c r="D7" s="240" t="e">
        <f>payesh!#REF!</f>
        <v>#REF!</v>
      </c>
      <c r="E7" s="241" t="e">
        <f>payesh!#REF!</f>
        <v>#REF!</v>
      </c>
      <c r="F7" s="241">
        <f>payesh!E148</f>
        <v>0</v>
      </c>
      <c r="G7" s="241" t="e">
        <f>payesh!#REF!</f>
        <v>#REF!</v>
      </c>
      <c r="H7" s="241" t="e">
        <f>payesh!#REF!</f>
        <v>#REF!</v>
      </c>
      <c r="I7" s="241" t="e">
        <f>payesh!#REF!</f>
        <v>#REF!</v>
      </c>
      <c r="J7" s="241">
        <f>payesh!F148</f>
        <v>0</v>
      </c>
      <c r="K7" s="241" t="e">
        <f>payesh!#REF!</f>
        <v>#REF!</v>
      </c>
      <c r="L7" s="241" t="e">
        <f>payesh!#REF!</f>
        <v>#REF!</v>
      </c>
      <c r="M7" s="241" t="e">
        <f>payesh!#REF!</f>
        <v>#REF!</v>
      </c>
      <c r="N7" s="241" t="e">
        <f>payesh!#REF!</f>
        <v>#REF!</v>
      </c>
      <c r="O7" s="241">
        <f>payesh!G148</f>
        <v>0</v>
      </c>
      <c r="P7" s="241" t="e">
        <f>payesh!#REF!</f>
        <v>#REF!</v>
      </c>
      <c r="Q7" s="241" t="e">
        <f>payesh!#REF!</f>
        <v>#REF!</v>
      </c>
      <c r="R7" s="241" t="e">
        <f>payesh!#REF!</f>
        <v>#REF!</v>
      </c>
      <c r="S7" s="241" t="e">
        <f>payesh!#REF!</f>
        <v>#REF!</v>
      </c>
      <c r="T7" s="241">
        <f>payesh!H148</f>
        <v>0</v>
      </c>
      <c r="U7" s="241">
        <f>payesh!I148</f>
        <v>0</v>
      </c>
      <c r="V7" s="241" t="e">
        <f>payesh!#REF!</f>
        <v>#REF!</v>
      </c>
      <c r="W7" s="241" t="e">
        <f>payesh!#REF!</f>
        <v>#REF!</v>
      </c>
      <c r="X7" s="241" t="e">
        <f>payesh!#REF!</f>
        <v>#REF!</v>
      </c>
      <c r="Y7" s="241">
        <f>payesh!J148</f>
        <v>0</v>
      </c>
      <c r="Z7" s="241" t="e">
        <f>payesh!#REF!</f>
        <v>#REF!</v>
      </c>
      <c r="AA7" s="241" t="e">
        <f>payesh!#REF!</f>
        <v>#REF!</v>
      </c>
      <c r="AB7" s="241" t="e">
        <f>payesh!#REF!</f>
        <v>#REF!</v>
      </c>
      <c r="AC7" s="241" t="e">
        <f>payesh!#REF!</f>
        <v>#REF!</v>
      </c>
      <c r="AD7" s="241" t="e">
        <f>payesh!#REF!</f>
        <v>#REF!</v>
      </c>
      <c r="AE7" s="241">
        <f>payesh!K148</f>
        <v>0</v>
      </c>
      <c r="AF7" s="241" t="e">
        <f>payesh!#REF!</f>
        <v>#REF!</v>
      </c>
      <c r="AG7" s="241" t="e">
        <f>payesh!#REF!</f>
        <v>#REF!</v>
      </c>
      <c r="AH7" s="241" t="e">
        <f>payesh!#REF!</f>
        <v>#REF!</v>
      </c>
      <c r="AI7" s="241" t="e">
        <f>payesh!#REF!</f>
        <v>#REF!</v>
      </c>
      <c r="AJ7" s="241" t="e">
        <f>payesh!#REF!</f>
        <v>#REF!</v>
      </c>
      <c r="AK7" s="241" t="e">
        <f>payesh!#REF!</f>
        <v>#REF!</v>
      </c>
      <c r="AL7" s="241">
        <f>payesh!L148</f>
        <v>0</v>
      </c>
      <c r="AM7" s="241" t="e">
        <f>payesh!#REF!</f>
        <v>#REF!</v>
      </c>
      <c r="AN7" s="241" t="e">
        <f>payesh!#REF!</f>
        <v>#REF!</v>
      </c>
      <c r="AO7" s="241" t="e">
        <f>payesh!#REF!</f>
        <v>#REF!</v>
      </c>
      <c r="AP7" s="241" t="e">
        <f>payesh!#REF!</f>
        <v>#REF!</v>
      </c>
      <c r="AQ7" s="241" t="e">
        <f>payesh!#REF!</f>
        <v>#REF!</v>
      </c>
      <c r="AR7" s="241" t="e">
        <f>payesh!#REF!</f>
        <v>#REF!</v>
      </c>
      <c r="AS7" s="241" t="e">
        <f>payesh!#REF!</f>
        <v>#REF!</v>
      </c>
      <c r="AT7" s="241">
        <f>payesh!M148</f>
        <v>0</v>
      </c>
      <c r="AU7" s="241" t="e">
        <f>payesh!#REF!</f>
        <v>#REF!</v>
      </c>
      <c r="AV7" s="241" t="e">
        <f>payesh!#REF!</f>
        <v>#REF!</v>
      </c>
      <c r="AW7" s="241" t="e">
        <f>payesh!#REF!</f>
        <v>#REF!</v>
      </c>
      <c r="AX7" s="241" t="e">
        <f>payesh!#REF!</f>
        <v>#REF!</v>
      </c>
      <c r="AY7" s="241" t="e">
        <f>payesh!#REF!</f>
        <v>#REF!</v>
      </c>
      <c r="AZ7" s="241" t="e">
        <f>payesh!#REF!</f>
        <v>#REF!</v>
      </c>
      <c r="BA7" s="241" t="e">
        <f>payesh!#REF!</f>
        <v>#REF!</v>
      </c>
      <c r="BB7" s="241">
        <f>payesh!N148</f>
        <v>0</v>
      </c>
      <c r="BC7" s="241">
        <f>payesh!O148</f>
        <v>0</v>
      </c>
      <c r="BD7" s="241" t="e">
        <f>payesh!#REF!</f>
        <v>#REF!</v>
      </c>
      <c r="BE7" s="241" t="e">
        <f>payesh!#REF!</f>
        <v>#REF!</v>
      </c>
      <c r="BF7" s="241" t="e">
        <f>payesh!#REF!</f>
        <v>#REF!</v>
      </c>
      <c r="BG7" s="241" t="e">
        <f>payesh!#REF!</f>
        <v>#REF!</v>
      </c>
      <c r="BH7" s="241" t="e">
        <f>payesh!#REF!</f>
        <v>#REF!</v>
      </c>
      <c r="BI7" s="241" t="e">
        <f>payesh!#REF!</f>
        <v>#REF!</v>
      </c>
      <c r="BJ7" s="241" t="e">
        <f>payesh!#REF!</f>
        <v>#REF!</v>
      </c>
      <c r="BK7" s="241">
        <f>payesh!P148</f>
        <v>0</v>
      </c>
      <c r="BL7" s="241">
        <f>payesh!Q148</f>
        <v>0</v>
      </c>
      <c r="BM7" s="241">
        <f>payesh!R148</f>
        <v>0</v>
      </c>
      <c r="BN7" s="241">
        <f>payesh!S148</f>
        <v>0</v>
      </c>
      <c r="BO7" s="241">
        <f>payesh!T148</f>
        <v>0</v>
      </c>
      <c r="BP7" s="241">
        <f>payesh!U148</f>
        <v>0</v>
      </c>
      <c r="BQ7" s="241">
        <f>payesh!V148</f>
        <v>0</v>
      </c>
      <c r="BR7" s="241">
        <f>payesh!W148</f>
        <v>0</v>
      </c>
      <c r="BS7" s="241">
        <f>payesh!X148</f>
        <v>0</v>
      </c>
      <c r="BT7" s="241">
        <f>payesh!Y148</f>
        <v>0</v>
      </c>
      <c r="BU7" s="241">
        <f>payesh!Z148</f>
        <v>0</v>
      </c>
      <c r="BV7" s="241">
        <f>payesh!AA148</f>
        <v>0</v>
      </c>
      <c r="BW7" s="241">
        <f>payesh!AB148</f>
        <v>0</v>
      </c>
      <c r="BX7" s="241">
        <f>payesh!AC148</f>
        <v>0</v>
      </c>
      <c r="BY7" s="241">
        <f>payesh!AD148</f>
        <v>0</v>
      </c>
      <c r="BZ7" s="241">
        <f>payesh!AE148</f>
        <v>0</v>
      </c>
      <c r="CA7" s="241">
        <f>payesh!AF148</f>
        <v>0</v>
      </c>
      <c r="CB7" s="241">
        <f>payesh!AG148</f>
        <v>0</v>
      </c>
      <c r="CC7" s="241">
        <f>payesh!AH148</f>
        <v>0</v>
      </c>
      <c r="CD7" s="241">
        <f>payesh!AI148</f>
        <v>0</v>
      </c>
      <c r="CE7" s="241">
        <f>payesh!AJ148</f>
        <v>0</v>
      </c>
      <c r="CF7" s="262">
        <f>COUNTIF(D7:CE7,"پ9")</f>
        <v>0</v>
      </c>
      <c r="CG7" s="242" t="e">
        <f>Pardakhti!N7</f>
        <v>#REF!</v>
      </c>
      <c r="CH7" s="243" t="e">
        <f>Pardakhti!O7</f>
        <v>#REF!</v>
      </c>
      <c r="CI7" s="243" t="e">
        <f>Pardakhti!P7</f>
        <v>#REF!</v>
      </c>
      <c r="CJ7" s="260" t="e">
        <f>Pardakhti!Q7</f>
        <v>#REF!</v>
      </c>
      <c r="CK7" s="268" t="e">
        <f t="shared" ref="CK7:CK11" si="0">SUM(CG7:CJ7)</f>
        <v>#REF!</v>
      </c>
      <c r="CL7" s="274">
        <f>COUNTIF(J7:CE7,"پ9")</f>
        <v>0</v>
      </c>
      <c r="CM7" s="244" t="e">
        <f>Pardakhti!X7</f>
        <v>#REF!</v>
      </c>
      <c r="CN7" s="245" t="e">
        <f>Pardakhti!Y7</f>
        <v>#REF!</v>
      </c>
      <c r="CO7" s="258" t="e">
        <f t="shared" ref="CO7:CO11" si="1">SUM(CM7:CN7)</f>
        <v>#REF!</v>
      </c>
    </row>
    <row r="8" spans="2:93" ht="57" x14ac:dyDescent="0.4">
      <c r="B8" s="238">
        <v>3</v>
      </c>
      <c r="C8" s="239" t="s">
        <v>270</v>
      </c>
      <c r="D8" s="240" t="e">
        <f>payesh!#REF!</f>
        <v>#REF!</v>
      </c>
      <c r="E8" s="241" t="e">
        <f>payesh!#REF!</f>
        <v>#REF!</v>
      </c>
      <c r="F8" s="241">
        <f>payesh!E149</f>
        <v>0</v>
      </c>
      <c r="G8" s="241" t="e">
        <f>payesh!#REF!</f>
        <v>#REF!</v>
      </c>
      <c r="H8" s="241" t="e">
        <f>payesh!#REF!</f>
        <v>#REF!</v>
      </c>
      <c r="I8" s="241" t="e">
        <f>payesh!#REF!</f>
        <v>#REF!</v>
      </c>
      <c r="J8" s="241">
        <f>payesh!F149</f>
        <v>0</v>
      </c>
      <c r="K8" s="241" t="e">
        <f>payesh!#REF!</f>
        <v>#REF!</v>
      </c>
      <c r="L8" s="241" t="e">
        <f>payesh!#REF!</f>
        <v>#REF!</v>
      </c>
      <c r="M8" s="241" t="e">
        <f>payesh!#REF!</f>
        <v>#REF!</v>
      </c>
      <c r="N8" s="241" t="e">
        <f>payesh!#REF!</f>
        <v>#REF!</v>
      </c>
      <c r="O8" s="241">
        <f>payesh!G149</f>
        <v>0</v>
      </c>
      <c r="P8" s="241" t="e">
        <f>payesh!#REF!</f>
        <v>#REF!</v>
      </c>
      <c r="Q8" s="241" t="e">
        <f>payesh!#REF!</f>
        <v>#REF!</v>
      </c>
      <c r="R8" s="241" t="e">
        <f>payesh!#REF!</f>
        <v>#REF!</v>
      </c>
      <c r="S8" s="241" t="e">
        <f>payesh!#REF!</f>
        <v>#REF!</v>
      </c>
      <c r="T8" s="241">
        <f>payesh!H149</f>
        <v>0</v>
      </c>
      <c r="U8" s="241">
        <f>payesh!I149</f>
        <v>0</v>
      </c>
      <c r="V8" s="241" t="e">
        <f>payesh!#REF!</f>
        <v>#REF!</v>
      </c>
      <c r="W8" s="241" t="e">
        <f>payesh!#REF!</f>
        <v>#REF!</v>
      </c>
      <c r="X8" s="241" t="e">
        <f>payesh!#REF!</f>
        <v>#REF!</v>
      </c>
      <c r="Y8" s="241">
        <f>payesh!J149</f>
        <v>0</v>
      </c>
      <c r="Z8" s="241" t="e">
        <f>payesh!#REF!</f>
        <v>#REF!</v>
      </c>
      <c r="AA8" s="241" t="e">
        <f>payesh!#REF!</f>
        <v>#REF!</v>
      </c>
      <c r="AB8" s="241" t="e">
        <f>payesh!#REF!</f>
        <v>#REF!</v>
      </c>
      <c r="AC8" s="241" t="e">
        <f>payesh!#REF!</f>
        <v>#REF!</v>
      </c>
      <c r="AD8" s="241" t="e">
        <f>payesh!#REF!</f>
        <v>#REF!</v>
      </c>
      <c r="AE8" s="241">
        <f>payesh!K149</f>
        <v>0</v>
      </c>
      <c r="AF8" s="241" t="e">
        <f>payesh!#REF!</f>
        <v>#REF!</v>
      </c>
      <c r="AG8" s="241" t="e">
        <f>payesh!#REF!</f>
        <v>#REF!</v>
      </c>
      <c r="AH8" s="241" t="e">
        <f>payesh!#REF!</f>
        <v>#REF!</v>
      </c>
      <c r="AI8" s="241" t="e">
        <f>payesh!#REF!</f>
        <v>#REF!</v>
      </c>
      <c r="AJ8" s="241" t="e">
        <f>payesh!#REF!</f>
        <v>#REF!</v>
      </c>
      <c r="AK8" s="241" t="e">
        <f>payesh!#REF!</f>
        <v>#REF!</v>
      </c>
      <c r="AL8" s="241">
        <f>payesh!L149</f>
        <v>0</v>
      </c>
      <c r="AM8" s="241" t="e">
        <f>payesh!#REF!</f>
        <v>#REF!</v>
      </c>
      <c r="AN8" s="241" t="e">
        <f>payesh!#REF!</f>
        <v>#REF!</v>
      </c>
      <c r="AO8" s="241" t="e">
        <f>payesh!#REF!</f>
        <v>#REF!</v>
      </c>
      <c r="AP8" s="241" t="e">
        <f>payesh!#REF!</f>
        <v>#REF!</v>
      </c>
      <c r="AQ8" s="241" t="e">
        <f>payesh!#REF!</f>
        <v>#REF!</v>
      </c>
      <c r="AR8" s="241" t="e">
        <f>payesh!#REF!</f>
        <v>#REF!</v>
      </c>
      <c r="AS8" s="241" t="e">
        <f>payesh!#REF!</f>
        <v>#REF!</v>
      </c>
      <c r="AT8" s="241">
        <f>payesh!M149</f>
        <v>0</v>
      </c>
      <c r="AU8" s="241" t="e">
        <f>payesh!#REF!</f>
        <v>#REF!</v>
      </c>
      <c r="AV8" s="241" t="e">
        <f>payesh!#REF!</f>
        <v>#REF!</v>
      </c>
      <c r="AW8" s="241" t="e">
        <f>payesh!#REF!</f>
        <v>#REF!</v>
      </c>
      <c r="AX8" s="241" t="e">
        <f>payesh!#REF!</f>
        <v>#REF!</v>
      </c>
      <c r="AY8" s="241" t="e">
        <f>payesh!#REF!</f>
        <v>#REF!</v>
      </c>
      <c r="AZ8" s="241" t="e">
        <f>payesh!#REF!</f>
        <v>#REF!</v>
      </c>
      <c r="BA8" s="241" t="e">
        <f>payesh!#REF!</f>
        <v>#REF!</v>
      </c>
      <c r="BB8" s="241">
        <f>payesh!N149</f>
        <v>0</v>
      </c>
      <c r="BC8" s="241">
        <f>payesh!O149</f>
        <v>0</v>
      </c>
      <c r="BD8" s="241" t="e">
        <f>payesh!#REF!</f>
        <v>#REF!</v>
      </c>
      <c r="BE8" s="241" t="e">
        <f>payesh!#REF!</f>
        <v>#REF!</v>
      </c>
      <c r="BF8" s="241" t="e">
        <f>payesh!#REF!</f>
        <v>#REF!</v>
      </c>
      <c r="BG8" s="241" t="e">
        <f>payesh!#REF!</f>
        <v>#REF!</v>
      </c>
      <c r="BH8" s="241" t="e">
        <f>payesh!#REF!</f>
        <v>#REF!</v>
      </c>
      <c r="BI8" s="241" t="e">
        <f>payesh!#REF!</f>
        <v>#REF!</v>
      </c>
      <c r="BJ8" s="241" t="e">
        <f>payesh!#REF!</f>
        <v>#REF!</v>
      </c>
      <c r="BK8" s="241">
        <f>payesh!P149</f>
        <v>0</v>
      </c>
      <c r="BL8" s="241">
        <f>payesh!Q149</f>
        <v>0</v>
      </c>
      <c r="BM8" s="241">
        <f>payesh!R149</f>
        <v>0</v>
      </c>
      <c r="BN8" s="241">
        <f>payesh!S149</f>
        <v>0</v>
      </c>
      <c r="BO8" s="241">
        <f>payesh!T149</f>
        <v>0</v>
      </c>
      <c r="BP8" s="241">
        <f>payesh!U149</f>
        <v>0</v>
      </c>
      <c r="BQ8" s="241">
        <f>payesh!V149</f>
        <v>0</v>
      </c>
      <c r="BR8" s="241">
        <f>payesh!W149</f>
        <v>0</v>
      </c>
      <c r="BS8" s="241">
        <f>payesh!X149</f>
        <v>0</v>
      </c>
      <c r="BT8" s="241">
        <f>payesh!Y149</f>
        <v>0</v>
      </c>
      <c r="BU8" s="241">
        <f>payesh!Z149</f>
        <v>0</v>
      </c>
      <c r="BV8" s="241">
        <f>payesh!AA149</f>
        <v>0</v>
      </c>
      <c r="BW8" s="241">
        <f>payesh!AB149</f>
        <v>0</v>
      </c>
      <c r="BX8" s="241">
        <f>payesh!AC149</f>
        <v>0</v>
      </c>
      <c r="BY8" s="241">
        <f>payesh!AD149</f>
        <v>0</v>
      </c>
      <c r="BZ8" s="241">
        <f>payesh!AE149</f>
        <v>0</v>
      </c>
      <c r="CA8" s="241">
        <f>payesh!AF149</f>
        <v>0</v>
      </c>
      <c r="CB8" s="241">
        <f>payesh!AG149</f>
        <v>0</v>
      </c>
      <c r="CC8" s="241">
        <f>payesh!AH149</f>
        <v>0</v>
      </c>
      <c r="CD8" s="241">
        <f>payesh!AI149</f>
        <v>0</v>
      </c>
      <c r="CE8" s="241">
        <f>payesh!AJ149</f>
        <v>0</v>
      </c>
      <c r="CF8" s="262">
        <f>COUNTIF(D8:CE8,"ت1")</f>
        <v>0</v>
      </c>
      <c r="CG8" s="242" t="e">
        <f>Pardakhti!N8</f>
        <v>#REF!</v>
      </c>
      <c r="CH8" s="243" t="e">
        <f>Pardakhti!O8</f>
        <v>#REF!</v>
      </c>
      <c r="CI8" s="243" t="e">
        <f>Pardakhti!P8</f>
        <v>#REF!</v>
      </c>
      <c r="CJ8" s="260" t="e">
        <f>Pardakhti!Q8</f>
        <v>#REF!</v>
      </c>
      <c r="CK8" s="268" t="e">
        <f t="shared" si="0"/>
        <v>#REF!</v>
      </c>
      <c r="CL8" s="274">
        <f>COUNTIF(J8:CE8,"ت1")</f>
        <v>0</v>
      </c>
      <c r="CM8" s="244" t="e">
        <f>Pardakhti!X8</f>
        <v>#REF!</v>
      </c>
      <c r="CN8" s="245" t="e">
        <f>Pardakhti!Y8</f>
        <v>#REF!</v>
      </c>
      <c r="CO8" s="258" t="e">
        <f t="shared" si="1"/>
        <v>#REF!</v>
      </c>
    </row>
    <row r="9" spans="2:93" ht="42.75" x14ac:dyDescent="0.4">
      <c r="B9" s="238">
        <v>4</v>
      </c>
      <c r="C9" s="239" t="s">
        <v>272</v>
      </c>
      <c r="D9" s="240" t="e">
        <f>payesh!#REF!</f>
        <v>#REF!</v>
      </c>
      <c r="E9" s="241" t="e">
        <f>payesh!#REF!</f>
        <v>#REF!</v>
      </c>
      <c r="F9" s="241">
        <f>payesh!E150</f>
        <v>0</v>
      </c>
      <c r="G9" s="241" t="e">
        <f>payesh!#REF!</f>
        <v>#REF!</v>
      </c>
      <c r="H9" s="241" t="e">
        <f>payesh!#REF!</f>
        <v>#REF!</v>
      </c>
      <c r="I9" s="241" t="e">
        <f>payesh!#REF!</f>
        <v>#REF!</v>
      </c>
      <c r="J9" s="241">
        <f>payesh!F150</f>
        <v>0</v>
      </c>
      <c r="K9" s="241" t="e">
        <f>payesh!#REF!</f>
        <v>#REF!</v>
      </c>
      <c r="L9" s="241" t="e">
        <f>payesh!#REF!</f>
        <v>#REF!</v>
      </c>
      <c r="M9" s="241" t="e">
        <f>payesh!#REF!</f>
        <v>#REF!</v>
      </c>
      <c r="N9" s="241" t="e">
        <f>payesh!#REF!</f>
        <v>#REF!</v>
      </c>
      <c r="O9" s="241">
        <f>payesh!G150</f>
        <v>0</v>
      </c>
      <c r="P9" s="241" t="e">
        <f>payesh!#REF!</f>
        <v>#REF!</v>
      </c>
      <c r="Q9" s="241" t="e">
        <f>payesh!#REF!</f>
        <v>#REF!</v>
      </c>
      <c r="R9" s="241" t="e">
        <f>payesh!#REF!</f>
        <v>#REF!</v>
      </c>
      <c r="S9" s="241" t="e">
        <f>payesh!#REF!</f>
        <v>#REF!</v>
      </c>
      <c r="T9" s="241">
        <f>payesh!H150</f>
        <v>0</v>
      </c>
      <c r="U9" s="241">
        <f>payesh!I150</f>
        <v>0</v>
      </c>
      <c r="V9" s="241" t="e">
        <f>payesh!#REF!</f>
        <v>#REF!</v>
      </c>
      <c r="W9" s="241" t="e">
        <f>payesh!#REF!</f>
        <v>#REF!</v>
      </c>
      <c r="X9" s="241" t="e">
        <f>payesh!#REF!</f>
        <v>#REF!</v>
      </c>
      <c r="Y9" s="241">
        <f>payesh!J150</f>
        <v>0</v>
      </c>
      <c r="Z9" s="241" t="e">
        <f>payesh!#REF!</f>
        <v>#REF!</v>
      </c>
      <c r="AA9" s="241" t="e">
        <f>payesh!#REF!</f>
        <v>#REF!</v>
      </c>
      <c r="AB9" s="241" t="e">
        <f>payesh!#REF!</f>
        <v>#REF!</v>
      </c>
      <c r="AC9" s="241" t="e">
        <f>payesh!#REF!</f>
        <v>#REF!</v>
      </c>
      <c r="AD9" s="241" t="e">
        <f>payesh!#REF!</f>
        <v>#REF!</v>
      </c>
      <c r="AE9" s="241">
        <f>payesh!K150</f>
        <v>0</v>
      </c>
      <c r="AF9" s="241" t="e">
        <f>payesh!#REF!</f>
        <v>#REF!</v>
      </c>
      <c r="AG9" s="241" t="e">
        <f>payesh!#REF!</f>
        <v>#REF!</v>
      </c>
      <c r="AH9" s="241" t="e">
        <f>payesh!#REF!</f>
        <v>#REF!</v>
      </c>
      <c r="AI9" s="241" t="e">
        <f>payesh!#REF!</f>
        <v>#REF!</v>
      </c>
      <c r="AJ9" s="241" t="e">
        <f>payesh!#REF!</f>
        <v>#REF!</v>
      </c>
      <c r="AK9" s="241" t="e">
        <f>payesh!#REF!</f>
        <v>#REF!</v>
      </c>
      <c r="AL9" s="241">
        <f>payesh!L150</f>
        <v>0</v>
      </c>
      <c r="AM9" s="241" t="e">
        <f>payesh!#REF!</f>
        <v>#REF!</v>
      </c>
      <c r="AN9" s="241" t="e">
        <f>payesh!#REF!</f>
        <v>#REF!</v>
      </c>
      <c r="AO9" s="241" t="e">
        <f>payesh!#REF!</f>
        <v>#REF!</v>
      </c>
      <c r="AP9" s="241" t="e">
        <f>payesh!#REF!</f>
        <v>#REF!</v>
      </c>
      <c r="AQ9" s="241" t="e">
        <f>payesh!#REF!</f>
        <v>#REF!</v>
      </c>
      <c r="AR9" s="241" t="e">
        <f>payesh!#REF!</f>
        <v>#REF!</v>
      </c>
      <c r="AS9" s="241" t="e">
        <f>payesh!#REF!</f>
        <v>#REF!</v>
      </c>
      <c r="AT9" s="241">
        <f>payesh!M150</f>
        <v>0</v>
      </c>
      <c r="AU9" s="241" t="e">
        <f>payesh!#REF!</f>
        <v>#REF!</v>
      </c>
      <c r="AV9" s="241" t="e">
        <f>payesh!#REF!</f>
        <v>#REF!</v>
      </c>
      <c r="AW9" s="241" t="e">
        <f>payesh!#REF!</f>
        <v>#REF!</v>
      </c>
      <c r="AX9" s="241" t="e">
        <f>payesh!#REF!</f>
        <v>#REF!</v>
      </c>
      <c r="AY9" s="241" t="e">
        <f>payesh!#REF!</f>
        <v>#REF!</v>
      </c>
      <c r="AZ9" s="241" t="e">
        <f>payesh!#REF!</f>
        <v>#REF!</v>
      </c>
      <c r="BA9" s="241" t="e">
        <f>payesh!#REF!</f>
        <v>#REF!</v>
      </c>
      <c r="BB9" s="241">
        <f>payesh!N150</f>
        <v>0</v>
      </c>
      <c r="BC9" s="241">
        <f>payesh!O150</f>
        <v>0</v>
      </c>
      <c r="BD9" s="241" t="e">
        <f>payesh!#REF!</f>
        <v>#REF!</v>
      </c>
      <c r="BE9" s="241" t="e">
        <f>payesh!#REF!</f>
        <v>#REF!</v>
      </c>
      <c r="BF9" s="241" t="e">
        <f>payesh!#REF!</f>
        <v>#REF!</v>
      </c>
      <c r="BG9" s="241" t="e">
        <f>payesh!#REF!</f>
        <v>#REF!</v>
      </c>
      <c r="BH9" s="241" t="e">
        <f>payesh!#REF!</f>
        <v>#REF!</v>
      </c>
      <c r="BI9" s="241" t="e">
        <f>payesh!#REF!</f>
        <v>#REF!</v>
      </c>
      <c r="BJ9" s="241" t="e">
        <f>payesh!#REF!</f>
        <v>#REF!</v>
      </c>
      <c r="BK9" s="241">
        <f>payesh!P150</f>
        <v>0</v>
      </c>
      <c r="BL9" s="241">
        <f>payesh!Q150</f>
        <v>0</v>
      </c>
      <c r="BM9" s="241">
        <f>payesh!R150</f>
        <v>0</v>
      </c>
      <c r="BN9" s="241">
        <f>payesh!S150</f>
        <v>0</v>
      </c>
      <c r="BO9" s="241">
        <f>payesh!T150</f>
        <v>0</v>
      </c>
      <c r="BP9" s="241">
        <f>payesh!U150</f>
        <v>0</v>
      </c>
      <c r="BQ9" s="241">
        <f>payesh!V150</f>
        <v>0</v>
      </c>
      <c r="BR9" s="241">
        <f>payesh!W150</f>
        <v>0</v>
      </c>
      <c r="BS9" s="241">
        <f>payesh!X150</f>
        <v>0</v>
      </c>
      <c r="BT9" s="241">
        <f>payesh!Y150</f>
        <v>0</v>
      </c>
      <c r="BU9" s="241">
        <f>payesh!Z150</f>
        <v>0</v>
      </c>
      <c r="BV9" s="241">
        <f>payesh!AA150</f>
        <v>0</v>
      </c>
      <c r="BW9" s="241">
        <f>payesh!AB150</f>
        <v>0</v>
      </c>
      <c r="BX9" s="241">
        <f>payesh!AC150</f>
        <v>0</v>
      </c>
      <c r="BY9" s="241">
        <f>payesh!AD150</f>
        <v>0</v>
      </c>
      <c r="BZ9" s="241">
        <f>payesh!AE150</f>
        <v>0</v>
      </c>
      <c r="CA9" s="241">
        <f>payesh!AF150</f>
        <v>0</v>
      </c>
      <c r="CB9" s="241">
        <f>payesh!AG150</f>
        <v>0</v>
      </c>
      <c r="CC9" s="241">
        <f>payesh!AH150</f>
        <v>0</v>
      </c>
      <c r="CD9" s="241">
        <f>payesh!AI150</f>
        <v>0</v>
      </c>
      <c r="CE9" s="241">
        <f>payesh!AJ150</f>
        <v>0</v>
      </c>
      <c r="CF9" s="262">
        <f>COUNTIF(D9:CE9,"ت7")</f>
        <v>0</v>
      </c>
      <c r="CG9" s="242" t="e">
        <f>Pardakhti!N9</f>
        <v>#REF!</v>
      </c>
      <c r="CH9" s="243" t="e">
        <f>Pardakhti!O9</f>
        <v>#REF!</v>
      </c>
      <c r="CI9" s="243" t="e">
        <f>Pardakhti!P9</f>
        <v>#REF!</v>
      </c>
      <c r="CJ9" s="260" t="e">
        <f>Pardakhti!Q9</f>
        <v>#REF!</v>
      </c>
      <c r="CK9" s="268" t="e">
        <f t="shared" si="0"/>
        <v>#REF!</v>
      </c>
      <c r="CL9" s="274">
        <f>COUNTIF(J9:CE9,"ت7")</f>
        <v>0</v>
      </c>
      <c r="CM9" s="244" t="e">
        <f>Pardakhti!X9</f>
        <v>#REF!</v>
      </c>
      <c r="CN9" s="245" t="e">
        <f>Pardakhti!Y9</f>
        <v>#REF!</v>
      </c>
      <c r="CO9" s="258" t="e">
        <f t="shared" si="1"/>
        <v>#REF!</v>
      </c>
    </row>
    <row r="10" spans="2:93" ht="28.5" x14ac:dyDescent="0.4">
      <c r="B10" s="238">
        <v>5</v>
      </c>
      <c r="C10" s="239" t="s">
        <v>274</v>
      </c>
      <c r="D10" s="240" t="e">
        <f>payesh!#REF!</f>
        <v>#REF!</v>
      </c>
      <c r="E10" s="241" t="e">
        <f>payesh!#REF!</f>
        <v>#REF!</v>
      </c>
      <c r="F10" s="241">
        <f>payesh!E151</f>
        <v>0</v>
      </c>
      <c r="G10" s="241" t="e">
        <f>payesh!#REF!</f>
        <v>#REF!</v>
      </c>
      <c r="H10" s="241" t="e">
        <f>payesh!#REF!</f>
        <v>#REF!</v>
      </c>
      <c r="I10" s="241" t="e">
        <f>payesh!#REF!</f>
        <v>#REF!</v>
      </c>
      <c r="J10" s="241">
        <f>payesh!F151</f>
        <v>0</v>
      </c>
      <c r="K10" s="241" t="e">
        <f>payesh!#REF!</f>
        <v>#REF!</v>
      </c>
      <c r="L10" s="241" t="e">
        <f>payesh!#REF!</f>
        <v>#REF!</v>
      </c>
      <c r="M10" s="241" t="e">
        <f>payesh!#REF!</f>
        <v>#REF!</v>
      </c>
      <c r="N10" s="241" t="e">
        <f>payesh!#REF!</f>
        <v>#REF!</v>
      </c>
      <c r="O10" s="241">
        <f>payesh!G151</f>
        <v>0</v>
      </c>
      <c r="P10" s="241" t="e">
        <f>payesh!#REF!</f>
        <v>#REF!</v>
      </c>
      <c r="Q10" s="241" t="e">
        <f>payesh!#REF!</f>
        <v>#REF!</v>
      </c>
      <c r="R10" s="241" t="e">
        <f>payesh!#REF!</f>
        <v>#REF!</v>
      </c>
      <c r="S10" s="241" t="e">
        <f>payesh!#REF!</f>
        <v>#REF!</v>
      </c>
      <c r="T10" s="241">
        <f>payesh!H151</f>
        <v>0</v>
      </c>
      <c r="U10" s="241">
        <f>payesh!I151</f>
        <v>0</v>
      </c>
      <c r="V10" s="241" t="e">
        <f>payesh!#REF!</f>
        <v>#REF!</v>
      </c>
      <c r="W10" s="241" t="e">
        <f>payesh!#REF!</f>
        <v>#REF!</v>
      </c>
      <c r="X10" s="241" t="e">
        <f>payesh!#REF!</f>
        <v>#REF!</v>
      </c>
      <c r="Y10" s="241">
        <f>payesh!J151</f>
        <v>0</v>
      </c>
      <c r="Z10" s="241" t="e">
        <f>payesh!#REF!</f>
        <v>#REF!</v>
      </c>
      <c r="AA10" s="241" t="e">
        <f>payesh!#REF!</f>
        <v>#REF!</v>
      </c>
      <c r="AB10" s="241" t="e">
        <f>payesh!#REF!</f>
        <v>#REF!</v>
      </c>
      <c r="AC10" s="241" t="e">
        <f>payesh!#REF!</f>
        <v>#REF!</v>
      </c>
      <c r="AD10" s="241" t="e">
        <f>payesh!#REF!</f>
        <v>#REF!</v>
      </c>
      <c r="AE10" s="241">
        <f>payesh!K151</f>
        <v>0</v>
      </c>
      <c r="AF10" s="241" t="e">
        <f>payesh!#REF!</f>
        <v>#REF!</v>
      </c>
      <c r="AG10" s="241" t="e">
        <f>payesh!#REF!</f>
        <v>#REF!</v>
      </c>
      <c r="AH10" s="241" t="e">
        <f>payesh!#REF!</f>
        <v>#REF!</v>
      </c>
      <c r="AI10" s="241" t="e">
        <f>payesh!#REF!</f>
        <v>#REF!</v>
      </c>
      <c r="AJ10" s="241" t="e">
        <f>payesh!#REF!</f>
        <v>#REF!</v>
      </c>
      <c r="AK10" s="241" t="e">
        <f>payesh!#REF!</f>
        <v>#REF!</v>
      </c>
      <c r="AL10" s="241">
        <f>payesh!L151</f>
        <v>0</v>
      </c>
      <c r="AM10" s="241" t="e">
        <f>payesh!#REF!</f>
        <v>#REF!</v>
      </c>
      <c r="AN10" s="241" t="e">
        <f>payesh!#REF!</f>
        <v>#REF!</v>
      </c>
      <c r="AO10" s="241" t="e">
        <f>payesh!#REF!</f>
        <v>#REF!</v>
      </c>
      <c r="AP10" s="241" t="e">
        <f>payesh!#REF!</f>
        <v>#REF!</v>
      </c>
      <c r="AQ10" s="241" t="e">
        <f>payesh!#REF!</f>
        <v>#REF!</v>
      </c>
      <c r="AR10" s="241" t="e">
        <f>payesh!#REF!</f>
        <v>#REF!</v>
      </c>
      <c r="AS10" s="241" t="e">
        <f>payesh!#REF!</f>
        <v>#REF!</v>
      </c>
      <c r="AT10" s="241">
        <f>payesh!M151</f>
        <v>0</v>
      </c>
      <c r="AU10" s="241" t="e">
        <f>payesh!#REF!</f>
        <v>#REF!</v>
      </c>
      <c r="AV10" s="241" t="e">
        <f>payesh!#REF!</f>
        <v>#REF!</v>
      </c>
      <c r="AW10" s="241" t="e">
        <f>payesh!#REF!</f>
        <v>#REF!</v>
      </c>
      <c r="AX10" s="241" t="e">
        <f>payesh!#REF!</f>
        <v>#REF!</v>
      </c>
      <c r="AY10" s="241" t="e">
        <f>payesh!#REF!</f>
        <v>#REF!</v>
      </c>
      <c r="AZ10" s="241" t="e">
        <f>payesh!#REF!</f>
        <v>#REF!</v>
      </c>
      <c r="BA10" s="241" t="e">
        <f>payesh!#REF!</f>
        <v>#REF!</v>
      </c>
      <c r="BB10" s="241">
        <f>payesh!N151</f>
        <v>0</v>
      </c>
      <c r="BC10" s="241">
        <f>payesh!O151</f>
        <v>0</v>
      </c>
      <c r="BD10" s="241" t="e">
        <f>payesh!#REF!</f>
        <v>#REF!</v>
      </c>
      <c r="BE10" s="241" t="e">
        <f>payesh!#REF!</f>
        <v>#REF!</v>
      </c>
      <c r="BF10" s="241" t="e">
        <f>payesh!#REF!</f>
        <v>#REF!</v>
      </c>
      <c r="BG10" s="241" t="e">
        <f>payesh!#REF!</f>
        <v>#REF!</v>
      </c>
      <c r="BH10" s="241" t="e">
        <f>payesh!#REF!</f>
        <v>#REF!</v>
      </c>
      <c r="BI10" s="241" t="e">
        <f>payesh!#REF!</f>
        <v>#REF!</v>
      </c>
      <c r="BJ10" s="241" t="e">
        <f>payesh!#REF!</f>
        <v>#REF!</v>
      </c>
      <c r="BK10" s="241">
        <f>payesh!P151</f>
        <v>0</v>
      </c>
      <c r="BL10" s="241">
        <f>payesh!Q151</f>
        <v>0</v>
      </c>
      <c r="BM10" s="241">
        <f>payesh!R151</f>
        <v>0</v>
      </c>
      <c r="BN10" s="241">
        <f>payesh!S151</f>
        <v>0</v>
      </c>
      <c r="BO10" s="241">
        <f>payesh!T151</f>
        <v>0</v>
      </c>
      <c r="BP10" s="241">
        <f>payesh!U151</f>
        <v>0</v>
      </c>
      <c r="BQ10" s="241">
        <f>payesh!V151</f>
        <v>0</v>
      </c>
      <c r="BR10" s="241">
        <f>payesh!W151</f>
        <v>0</v>
      </c>
      <c r="BS10" s="241">
        <f>payesh!X151</f>
        <v>0</v>
      </c>
      <c r="BT10" s="241">
        <f>payesh!Y151</f>
        <v>0</v>
      </c>
      <c r="BU10" s="241">
        <f>payesh!Z151</f>
        <v>0</v>
      </c>
      <c r="BV10" s="241">
        <f>payesh!AA151</f>
        <v>0</v>
      </c>
      <c r="BW10" s="241">
        <f>payesh!AB151</f>
        <v>0</v>
      </c>
      <c r="BX10" s="241">
        <f>payesh!AC151</f>
        <v>0</v>
      </c>
      <c r="BY10" s="241">
        <f>payesh!AD151</f>
        <v>0</v>
      </c>
      <c r="BZ10" s="241">
        <f>payesh!AE151</f>
        <v>0</v>
      </c>
      <c r="CA10" s="241">
        <f>payesh!AF151</f>
        <v>0</v>
      </c>
      <c r="CB10" s="241">
        <f>payesh!AG151</f>
        <v>0</v>
      </c>
      <c r="CC10" s="241">
        <f>payesh!AH151</f>
        <v>0</v>
      </c>
      <c r="CD10" s="241">
        <f>payesh!AI151</f>
        <v>0</v>
      </c>
      <c r="CE10" s="241">
        <f>payesh!AJ151</f>
        <v>0</v>
      </c>
      <c r="CF10" s="262">
        <f>COUNTIF(D10:CE10,"ت9")</f>
        <v>0</v>
      </c>
      <c r="CG10" s="242" t="e">
        <f>Pardakhti!N10</f>
        <v>#REF!</v>
      </c>
      <c r="CH10" s="243" t="e">
        <f>Pardakhti!O10</f>
        <v>#REF!</v>
      </c>
      <c r="CI10" s="243" t="e">
        <f>Pardakhti!P10</f>
        <v>#REF!</v>
      </c>
      <c r="CJ10" s="260" t="e">
        <f>Pardakhti!Q10</f>
        <v>#REF!</v>
      </c>
      <c r="CK10" s="268" t="e">
        <f t="shared" si="0"/>
        <v>#REF!</v>
      </c>
      <c r="CL10" s="274">
        <f>COUNTIF(J10:CE10,"ت9")</f>
        <v>0</v>
      </c>
      <c r="CM10" s="244" t="e">
        <f>Pardakhti!X10</f>
        <v>#REF!</v>
      </c>
      <c r="CN10" s="245" t="e">
        <f>Pardakhti!Y10</f>
        <v>#REF!</v>
      </c>
      <c r="CO10" s="258" t="e">
        <f t="shared" si="1"/>
        <v>#REF!</v>
      </c>
    </row>
    <row r="11" spans="2:93" ht="43.5" thickBot="1" x14ac:dyDescent="0.45">
      <c r="B11" s="246">
        <v>6</v>
      </c>
      <c r="C11" s="247" t="s">
        <v>429</v>
      </c>
      <c r="D11" s="248" t="e">
        <f>payesh!#REF!</f>
        <v>#REF!</v>
      </c>
      <c r="E11" s="249" t="e">
        <f>payesh!#REF!</f>
        <v>#REF!</v>
      </c>
      <c r="F11" s="249">
        <f>payesh!E152</f>
        <v>0</v>
      </c>
      <c r="G11" s="249" t="e">
        <f>payesh!#REF!</f>
        <v>#REF!</v>
      </c>
      <c r="H11" s="249" t="e">
        <f>payesh!#REF!</f>
        <v>#REF!</v>
      </c>
      <c r="I11" s="249" t="e">
        <f>payesh!#REF!</f>
        <v>#REF!</v>
      </c>
      <c r="J11" s="249">
        <f>payesh!F152</f>
        <v>0</v>
      </c>
      <c r="K11" s="249" t="e">
        <f>payesh!#REF!</f>
        <v>#REF!</v>
      </c>
      <c r="L11" s="249" t="e">
        <f>payesh!#REF!</f>
        <v>#REF!</v>
      </c>
      <c r="M11" s="249" t="e">
        <f>payesh!#REF!</f>
        <v>#REF!</v>
      </c>
      <c r="N11" s="249" t="e">
        <f>payesh!#REF!</f>
        <v>#REF!</v>
      </c>
      <c r="O11" s="249">
        <f>payesh!G152</f>
        <v>0</v>
      </c>
      <c r="P11" s="249" t="e">
        <f>payesh!#REF!</f>
        <v>#REF!</v>
      </c>
      <c r="Q11" s="249" t="e">
        <f>payesh!#REF!</f>
        <v>#REF!</v>
      </c>
      <c r="R11" s="249" t="e">
        <f>payesh!#REF!</f>
        <v>#REF!</v>
      </c>
      <c r="S11" s="249" t="e">
        <f>payesh!#REF!</f>
        <v>#REF!</v>
      </c>
      <c r="T11" s="249">
        <f>payesh!H152</f>
        <v>0</v>
      </c>
      <c r="U11" s="249">
        <f>payesh!I152</f>
        <v>0</v>
      </c>
      <c r="V11" s="249" t="e">
        <f>payesh!#REF!</f>
        <v>#REF!</v>
      </c>
      <c r="W11" s="249" t="e">
        <f>payesh!#REF!</f>
        <v>#REF!</v>
      </c>
      <c r="X11" s="249" t="e">
        <f>payesh!#REF!</f>
        <v>#REF!</v>
      </c>
      <c r="Y11" s="249">
        <f>payesh!J152</f>
        <v>0</v>
      </c>
      <c r="Z11" s="249" t="e">
        <f>payesh!#REF!</f>
        <v>#REF!</v>
      </c>
      <c r="AA11" s="249" t="e">
        <f>payesh!#REF!</f>
        <v>#REF!</v>
      </c>
      <c r="AB11" s="249" t="e">
        <f>payesh!#REF!</f>
        <v>#REF!</v>
      </c>
      <c r="AC11" s="249" t="e">
        <f>payesh!#REF!</f>
        <v>#REF!</v>
      </c>
      <c r="AD11" s="249" t="e">
        <f>payesh!#REF!</f>
        <v>#REF!</v>
      </c>
      <c r="AE11" s="249">
        <f>payesh!K152</f>
        <v>0</v>
      </c>
      <c r="AF11" s="249" t="e">
        <f>payesh!#REF!</f>
        <v>#REF!</v>
      </c>
      <c r="AG11" s="249" t="e">
        <f>payesh!#REF!</f>
        <v>#REF!</v>
      </c>
      <c r="AH11" s="249" t="e">
        <f>payesh!#REF!</f>
        <v>#REF!</v>
      </c>
      <c r="AI11" s="249" t="e">
        <f>payesh!#REF!</f>
        <v>#REF!</v>
      </c>
      <c r="AJ11" s="249" t="e">
        <f>payesh!#REF!</f>
        <v>#REF!</v>
      </c>
      <c r="AK11" s="249" t="e">
        <f>payesh!#REF!</f>
        <v>#REF!</v>
      </c>
      <c r="AL11" s="249">
        <f>payesh!L152</f>
        <v>0</v>
      </c>
      <c r="AM11" s="249" t="e">
        <f>payesh!#REF!</f>
        <v>#REF!</v>
      </c>
      <c r="AN11" s="249" t="e">
        <f>payesh!#REF!</f>
        <v>#REF!</v>
      </c>
      <c r="AO11" s="249" t="e">
        <f>payesh!#REF!</f>
        <v>#REF!</v>
      </c>
      <c r="AP11" s="249" t="e">
        <f>payesh!#REF!</f>
        <v>#REF!</v>
      </c>
      <c r="AQ11" s="249" t="e">
        <f>payesh!#REF!</f>
        <v>#REF!</v>
      </c>
      <c r="AR11" s="249" t="e">
        <f>payesh!#REF!</f>
        <v>#REF!</v>
      </c>
      <c r="AS11" s="249" t="e">
        <f>payesh!#REF!</f>
        <v>#REF!</v>
      </c>
      <c r="AT11" s="249">
        <f>payesh!M152</f>
        <v>0</v>
      </c>
      <c r="AU11" s="249" t="e">
        <f>payesh!#REF!</f>
        <v>#REF!</v>
      </c>
      <c r="AV11" s="249" t="e">
        <f>payesh!#REF!</f>
        <v>#REF!</v>
      </c>
      <c r="AW11" s="249" t="e">
        <f>payesh!#REF!</f>
        <v>#REF!</v>
      </c>
      <c r="AX11" s="249" t="e">
        <f>payesh!#REF!</f>
        <v>#REF!</v>
      </c>
      <c r="AY11" s="249" t="e">
        <f>payesh!#REF!</f>
        <v>#REF!</v>
      </c>
      <c r="AZ11" s="249" t="e">
        <f>payesh!#REF!</f>
        <v>#REF!</v>
      </c>
      <c r="BA11" s="249" t="e">
        <f>payesh!#REF!</f>
        <v>#REF!</v>
      </c>
      <c r="BB11" s="249">
        <f>payesh!N152</f>
        <v>0</v>
      </c>
      <c r="BC11" s="249">
        <f>payesh!O152</f>
        <v>0</v>
      </c>
      <c r="BD11" s="249" t="e">
        <f>payesh!#REF!</f>
        <v>#REF!</v>
      </c>
      <c r="BE11" s="249" t="e">
        <f>payesh!#REF!</f>
        <v>#REF!</v>
      </c>
      <c r="BF11" s="249" t="e">
        <f>payesh!#REF!</f>
        <v>#REF!</v>
      </c>
      <c r="BG11" s="249" t="e">
        <f>payesh!#REF!</f>
        <v>#REF!</v>
      </c>
      <c r="BH11" s="249" t="e">
        <f>payesh!#REF!</f>
        <v>#REF!</v>
      </c>
      <c r="BI11" s="249" t="e">
        <f>payesh!#REF!</f>
        <v>#REF!</v>
      </c>
      <c r="BJ11" s="249" t="e">
        <f>payesh!#REF!</f>
        <v>#REF!</v>
      </c>
      <c r="BK11" s="249">
        <f>payesh!P152</f>
        <v>0</v>
      </c>
      <c r="BL11" s="249">
        <f>payesh!Q152</f>
        <v>0</v>
      </c>
      <c r="BM11" s="249">
        <f>payesh!R152</f>
        <v>0</v>
      </c>
      <c r="BN11" s="249">
        <f>payesh!S152</f>
        <v>0</v>
      </c>
      <c r="BO11" s="249">
        <f>payesh!T152</f>
        <v>0</v>
      </c>
      <c r="BP11" s="249">
        <f>payesh!U152</f>
        <v>0</v>
      </c>
      <c r="BQ11" s="249">
        <f>payesh!V152</f>
        <v>0</v>
      </c>
      <c r="BR11" s="249">
        <f>payesh!W152</f>
        <v>0</v>
      </c>
      <c r="BS11" s="249">
        <f>payesh!X152</f>
        <v>0</v>
      </c>
      <c r="BT11" s="249">
        <f>payesh!Y152</f>
        <v>0</v>
      </c>
      <c r="BU11" s="249">
        <f>payesh!Z152</f>
        <v>0</v>
      </c>
      <c r="BV11" s="249">
        <f>payesh!AA152</f>
        <v>0</v>
      </c>
      <c r="BW11" s="249">
        <f>payesh!AB152</f>
        <v>0</v>
      </c>
      <c r="BX11" s="249">
        <f>payesh!AC152</f>
        <v>0</v>
      </c>
      <c r="BY11" s="249">
        <f>payesh!AD152</f>
        <v>0</v>
      </c>
      <c r="BZ11" s="249">
        <f>payesh!AE152</f>
        <v>0</v>
      </c>
      <c r="CA11" s="249">
        <f>payesh!AF152</f>
        <v>0</v>
      </c>
      <c r="CB11" s="249">
        <f>payesh!AG152</f>
        <v>0</v>
      </c>
      <c r="CC11" s="249">
        <f>payesh!AH152</f>
        <v>0</v>
      </c>
      <c r="CD11" s="249">
        <f>payesh!AI152</f>
        <v>0</v>
      </c>
      <c r="CE11" s="249">
        <f>payesh!AJ152</f>
        <v>0</v>
      </c>
      <c r="CF11" s="266">
        <f>COUNTIF(D11:CE11,"ت11")</f>
        <v>0</v>
      </c>
      <c r="CG11" s="250" t="e">
        <f>Pardakhti!N11</f>
        <v>#REF!</v>
      </c>
      <c r="CH11" s="251" t="e">
        <f>Pardakhti!O11</f>
        <v>#REF!</v>
      </c>
      <c r="CI11" s="251" t="e">
        <f>Pardakhti!P11</f>
        <v>#REF!</v>
      </c>
      <c r="CJ11" s="272" t="e">
        <f>Pardakhti!Q11</f>
        <v>#REF!</v>
      </c>
      <c r="CK11" s="269" t="e">
        <f t="shared" si="0"/>
        <v>#REF!</v>
      </c>
      <c r="CL11" s="275">
        <f>COUNTIF(J11:CE11,"ت11")</f>
        <v>0</v>
      </c>
      <c r="CM11" s="252" t="e">
        <f>Pardakhti!X11</f>
        <v>#REF!</v>
      </c>
      <c r="CN11" s="253" t="e">
        <f>Pardakhti!Y11</f>
        <v>#REF!</v>
      </c>
      <c r="CO11" s="276" t="e">
        <f t="shared" si="1"/>
        <v>#REF!</v>
      </c>
    </row>
    <row r="12" spans="2:93" ht="19.5" thickBot="1" x14ac:dyDescent="0.45">
      <c r="B12" s="477" t="s">
        <v>106</v>
      </c>
      <c r="C12" s="48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490"/>
      <c r="CF12" s="265">
        <f>SUM(CF6:CF11)</f>
        <v>0</v>
      </c>
      <c r="CG12" s="270" t="e">
        <f t="shared" ref="CG12:CK12" si="2">SUM(CG6:CG11)</f>
        <v>#REF!</v>
      </c>
      <c r="CH12" s="270" t="e">
        <f t="shared" si="2"/>
        <v>#REF!</v>
      </c>
      <c r="CI12" s="270" t="e">
        <f t="shared" si="2"/>
        <v>#REF!</v>
      </c>
      <c r="CJ12" s="271" t="e">
        <f t="shared" si="2"/>
        <v>#REF!</v>
      </c>
      <c r="CK12" s="263" t="e">
        <f t="shared" si="2"/>
        <v>#REF!</v>
      </c>
      <c r="CL12" s="254">
        <f>SUM(CL6:CL11)</f>
        <v>0</v>
      </c>
      <c r="CM12" s="277" t="e">
        <f t="shared" ref="CM12:CO12" si="3">SUM(CM6:CM11)</f>
        <v>#REF!</v>
      </c>
      <c r="CN12" s="278" t="e">
        <f t="shared" si="3"/>
        <v>#REF!</v>
      </c>
      <c r="CO12" s="264" t="e">
        <f t="shared" si="3"/>
        <v>#REF!</v>
      </c>
    </row>
    <row r="13" spans="2:93" ht="19.5" thickBot="1" x14ac:dyDescent="0.45">
      <c r="B13" s="477" t="s">
        <v>430</v>
      </c>
      <c r="C13" s="478"/>
      <c r="D13" s="479"/>
      <c r="E13" s="480"/>
      <c r="F13" s="480"/>
      <c r="G13" s="480"/>
      <c r="H13" s="480"/>
      <c r="I13" s="480"/>
      <c r="J13" s="480"/>
      <c r="K13" s="480"/>
      <c r="L13" s="480"/>
      <c r="M13" s="480"/>
      <c r="N13" s="480"/>
      <c r="O13" s="480"/>
      <c r="P13" s="478"/>
      <c r="Q13" s="479" t="s">
        <v>227</v>
      </c>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1"/>
      <c r="CG13" s="482"/>
      <c r="CH13" s="483"/>
      <c r="CI13" s="483"/>
      <c r="CJ13" s="483"/>
      <c r="CK13" s="484"/>
    </row>
    <row r="14" spans="2:93" ht="18" thickBot="1" x14ac:dyDescent="0.45"/>
    <row r="15" spans="2:93" ht="18.75" x14ac:dyDescent="0.4">
      <c r="B15" s="485" t="s">
        <v>431</v>
      </c>
      <c r="C15" s="486"/>
      <c r="D15" s="486"/>
      <c r="E15" s="486"/>
      <c r="F15" s="486"/>
      <c r="G15" s="486"/>
      <c r="H15" s="486"/>
      <c r="I15" s="486"/>
      <c r="J15" s="487"/>
      <c r="K15" s="488" t="s">
        <v>432</v>
      </c>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7"/>
      <c r="CH15" s="488" t="s">
        <v>433</v>
      </c>
      <c r="CI15" s="486"/>
      <c r="CJ15" s="486"/>
      <c r="CK15" s="489"/>
    </row>
    <row r="16" spans="2:93" ht="19.5" thickBot="1" x14ac:dyDescent="0.45">
      <c r="B16" s="470"/>
      <c r="C16" s="471"/>
      <c r="D16" s="471"/>
      <c r="E16" s="471"/>
      <c r="F16" s="471"/>
      <c r="G16" s="471"/>
      <c r="H16" s="471"/>
      <c r="I16" s="471"/>
      <c r="J16" s="472"/>
      <c r="K16" s="473"/>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D16" s="471"/>
      <c r="BE16" s="471"/>
      <c r="BF16" s="471"/>
      <c r="BG16" s="471"/>
      <c r="BH16" s="471"/>
      <c r="BI16" s="471"/>
      <c r="BJ16" s="471"/>
      <c r="BK16" s="471"/>
      <c r="BL16" s="471"/>
      <c r="BM16" s="471"/>
      <c r="BN16" s="471"/>
      <c r="BO16" s="471"/>
      <c r="BP16" s="471"/>
      <c r="BQ16" s="471"/>
      <c r="BR16" s="471"/>
      <c r="BS16" s="471"/>
      <c r="BT16" s="471"/>
      <c r="BU16" s="471"/>
      <c r="BV16" s="471"/>
      <c r="BW16" s="471"/>
      <c r="BX16" s="471"/>
      <c r="BY16" s="471"/>
      <c r="BZ16" s="471"/>
      <c r="CA16" s="471"/>
      <c r="CB16" s="471"/>
      <c r="CC16" s="471"/>
      <c r="CD16" s="471"/>
      <c r="CE16" s="471"/>
      <c r="CF16" s="471"/>
      <c r="CG16" s="472"/>
      <c r="CH16" s="474"/>
      <c r="CI16" s="475"/>
      <c r="CJ16" s="475"/>
      <c r="CK16" s="476"/>
    </row>
  </sheetData>
  <sheetProtection algorithmName="SHA-512" hashValue="Cj2TP9ujWzXr3+we7N5mHr4drWYh9rfqf+ZQmqwbmLMKRzBZjzKUo3+0AoQzDsq+ojST5IWHngdCymHfrIH1Dg==" saltValue="KjG8e8u9wIU07xc0ASGXBA==" spinCount="100000" sheet="1" objects="1" scenarios="1"/>
  <mergeCells count="26">
    <mergeCell ref="CL3:CO3"/>
    <mergeCell ref="CF4:CF5"/>
    <mergeCell ref="CG4:CG5"/>
    <mergeCell ref="CH4:CH5"/>
    <mergeCell ref="CI4:CI5"/>
    <mergeCell ref="CJ4:CJ5"/>
    <mergeCell ref="CL4:CL5"/>
    <mergeCell ref="CM4:CM5"/>
    <mergeCell ref="CN4:CN5"/>
    <mergeCell ref="CO4:CO5"/>
    <mergeCell ref="B12:CE12"/>
    <mergeCell ref="B2:CK2"/>
    <mergeCell ref="B3:B5"/>
    <mergeCell ref="C3:C5"/>
    <mergeCell ref="CF3:CK3"/>
    <mergeCell ref="CK4:CK5"/>
    <mergeCell ref="B16:J16"/>
    <mergeCell ref="K16:CG16"/>
    <mergeCell ref="CH16:CK16"/>
    <mergeCell ref="B13:C13"/>
    <mergeCell ref="D13:P13"/>
    <mergeCell ref="Q13:CF13"/>
    <mergeCell ref="CG13:CK13"/>
    <mergeCell ref="B15:J15"/>
    <mergeCell ref="K15:CG15"/>
    <mergeCell ref="CH15:C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2016-08-21T09:14:46Z</dcterms:modified>
</cp:coreProperties>
</file>